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<sst xmlns="http://schemas.openxmlformats.org/spreadsheetml/2006/main" count="120" uniqueCount="56">
  <si>
    <t>Notenberechnung Frauen/Männer</t>
  </si>
  <si>
    <t>Gesamtnote ETF Frauen/Männer</t>
  </si>
  <si>
    <t>1. Wettkampfteil</t>
  </si>
  <si>
    <t>Steinstossen</t>
  </si>
  <si>
    <t>2. Wettkampfteil</t>
  </si>
  <si>
    <t>Steinheben</t>
  </si>
  <si>
    <t>3. Wettkampfteil</t>
  </si>
  <si>
    <t>Schleuderball</t>
  </si>
  <si>
    <t>Total Tu/Ti</t>
  </si>
  <si>
    <t>Steinstossen Männer</t>
  </si>
  <si>
    <t>Name</t>
  </si>
  <si>
    <t>Jahrgang</t>
  </si>
  <si>
    <t>Weite</t>
  </si>
  <si>
    <t>Note</t>
  </si>
  <si>
    <t>Steinstossen Frauen</t>
  </si>
  <si>
    <t>Männer</t>
  </si>
  <si>
    <t>Frauen</t>
  </si>
  <si>
    <t>Total</t>
  </si>
  <si>
    <t>Anzahl</t>
  </si>
  <si>
    <t>Disziplin</t>
  </si>
  <si>
    <t xml:space="preserve">Steinheben  Herren </t>
  </si>
  <si>
    <t>Hübe 15kg</t>
  </si>
  <si>
    <t>Hübe 18kg</t>
  </si>
  <si>
    <t>Hübe 22.5kg</t>
  </si>
  <si>
    <t>Abzüge</t>
  </si>
  <si>
    <t>Abzüge Total</t>
  </si>
  <si>
    <t>Total Tu</t>
  </si>
  <si>
    <t>Steinheben Damen</t>
  </si>
  <si>
    <t>Hübe 8kg</t>
  </si>
  <si>
    <t>Hübe 10kg</t>
  </si>
  <si>
    <t>Total Ti</t>
  </si>
  <si>
    <t>Abzüge ges.</t>
  </si>
  <si>
    <t>Schleuderball Herren</t>
  </si>
  <si>
    <t>Effek. Note</t>
  </si>
  <si>
    <t>Schnitt</t>
  </si>
  <si>
    <t>Schleuderball Damen</t>
  </si>
  <si>
    <t>Luca</t>
  </si>
  <si>
    <t>Ueli</t>
  </si>
  <si>
    <t>Markus D.</t>
  </si>
  <si>
    <t>Pia</t>
  </si>
  <si>
    <t>Janine</t>
  </si>
  <si>
    <t>Gregor</t>
  </si>
  <si>
    <t>Silvan</t>
  </si>
  <si>
    <t>Christoph</t>
  </si>
  <si>
    <t>Ivo</t>
  </si>
  <si>
    <t>Vitus</t>
  </si>
  <si>
    <t>Markus Ro.</t>
  </si>
  <si>
    <t>René Ro.</t>
  </si>
  <si>
    <t>Startzeit:</t>
  </si>
  <si>
    <t>08:00 Uhr</t>
  </si>
  <si>
    <t>10:18 Uhr</t>
  </si>
  <si>
    <t>09:12 Uhr</t>
  </si>
  <si>
    <t>Gaby</t>
  </si>
  <si>
    <t>Bruno K.</t>
  </si>
  <si>
    <t>Markus K.</t>
  </si>
  <si>
    <t>Gianni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</si>
</sst>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22"/>
      <color indexed="8"/>
      <name val="Calibri"/>
      <family val="2"/>
    </font>
    <font>
      <sz val="1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rgb="FF00B050"/>
      <name val="Calibri"/>
      <family val="2"/>
    </font>
    <font>
      <sz val="11"/>
      <color theme="7" tint="0.39998000860214233"/>
      <name val="Calibri"/>
      <family val="2"/>
    </font>
    <font>
      <sz val="11"/>
      <color rgb="FF00B050"/>
      <name val="Calibri"/>
      <family val="2"/>
    </font>
    <font>
      <b/>
      <sz val="11"/>
      <color theme="7" tint="0.39998000860214233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22"/>
      <color theme="1"/>
      <name val="Calibri"/>
      <family val="2"/>
    </font>
    <font>
      <sz val="17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11" xfId="0" applyFill="1" applyBorder="1" applyAlignment="1">
      <alignment/>
    </xf>
    <xf numFmtId="2" fontId="45" fillId="33" borderId="12" xfId="0" applyNumberFormat="1" applyFont="1" applyFill="1" applyBorder="1" applyAlignment="1">
      <alignment horizontal="center"/>
    </xf>
    <xf numFmtId="2" fontId="33" fillId="34" borderId="12" xfId="0" applyNumberFormat="1" applyFont="1" applyFill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33" fillId="11" borderId="0" xfId="0" applyFont="1" applyFill="1" applyBorder="1" applyAlignment="1">
      <alignment horizontal="center"/>
    </xf>
    <xf numFmtId="0" fontId="33" fillId="35" borderId="12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1" xfId="0" applyFill="1" applyBorder="1" applyAlignment="1">
      <alignment/>
    </xf>
    <xf numFmtId="0" fontId="33" fillId="17" borderId="10" xfId="0" applyFont="1" applyFill="1" applyBorder="1" applyAlignment="1">
      <alignment horizontal="center"/>
    </xf>
    <xf numFmtId="0" fontId="33" fillId="17" borderId="0" xfId="0" applyFont="1" applyFill="1" applyBorder="1" applyAlignment="1">
      <alignment horizontal="center"/>
    </xf>
    <xf numFmtId="0" fontId="33" fillId="37" borderId="13" xfId="0" applyFont="1" applyFill="1" applyBorder="1" applyAlignment="1">
      <alignment horizontal="center"/>
    </xf>
    <xf numFmtId="0" fontId="33" fillId="37" borderId="14" xfId="0" applyFont="1" applyFill="1" applyBorder="1" applyAlignment="1">
      <alignment horizontal="center"/>
    </xf>
    <xf numFmtId="0" fontId="33" fillId="37" borderId="15" xfId="0" applyFont="1" applyFill="1" applyBorder="1" applyAlignment="1">
      <alignment horizontal="center"/>
    </xf>
    <xf numFmtId="0" fontId="33" fillId="37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2" fontId="19" fillId="37" borderId="17" xfId="0" applyNumberFormat="1" applyFont="1" applyFill="1" applyBorder="1" applyAlignment="1">
      <alignment horizontal="center"/>
    </xf>
    <xf numFmtId="0" fontId="33" fillId="37" borderId="12" xfId="0" applyFont="1" applyFill="1" applyBorder="1" applyAlignment="1">
      <alignment horizontal="center"/>
    </xf>
    <xf numFmtId="2" fontId="19" fillId="37" borderId="18" xfId="0" applyNumberFormat="1" applyFont="1" applyFill="1" applyBorder="1" applyAlignment="1">
      <alignment horizontal="center"/>
    </xf>
    <xf numFmtId="2" fontId="33" fillId="33" borderId="12" xfId="0" applyNumberFormat="1" applyFont="1" applyFill="1" applyBorder="1" applyAlignment="1" quotePrefix="1">
      <alignment horizontal="center"/>
    </xf>
    <xf numFmtId="0" fontId="46" fillId="17" borderId="0" xfId="0" applyFont="1" applyFill="1" applyBorder="1" applyAlignment="1">
      <alignment horizontal="center"/>
    </xf>
    <xf numFmtId="2" fontId="47" fillId="17" borderId="0" xfId="0" applyNumberFormat="1" applyFont="1" applyFill="1" applyBorder="1" applyAlignment="1" quotePrefix="1">
      <alignment horizontal="center"/>
    </xf>
    <xf numFmtId="0" fontId="48" fillId="17" borderId="0" xfId="0" applyFont="1" applyFill="1" applyBorder="1" applyAlignment="1">
      <alignment/>
    </xf>
    <xf numFmtId="2" fontId="49" fillId="17" borderId="0" xfId="0" applyNumberFormat="1" applyFont="1" applyFill="1" applyBorder="1" applyAlignment="1" quotePrefix="1">
      <alignment horizontal="center"/>
    </xf>
    <xf numFmtId="0" fontId="33" fillId="37" borderId="17" xfId="0" applyFont="1" applyFill="1" applyBorder="1" applyAlignment="1">
      <alignment horizontal="center"/>
    </xf>
    <xf numFmtId="0" fontId="33" fillId="37" borderId="17" xfId="0" applyFont="1" applyFill="1" applyBorder="1" applyAlignment="1">
      <alignment/>
    </xf>
    <xf numFmtId="0" fontId="33" fillId="17" borderId="0" xfId="0" applyFont="1" applyFill="1" applyBorder="1" applyAlignment="1">
      <alignment/>
    </xf>
    <xf numFmtId="0" fontId="0" fillId="17" borderId="0" xfId="0" applyFill="1" applyBorder="1" applyAlignment="1">
      <alignment horizontal="center"/>
    </xf>
    <xf numFmtId="0" fontId="47" fillId="17" borderId="0" xfId="0" applyFont="1" applyFill="1" applyBorder="1" applyAlignment="1">
      <alignment horizontal="center"/>
    </xf>
    <xf numFmtId="0" fontId="23" fillId="17" borderId="10" xfId="0" applyFont="1" applyFill="1" applyBorder="1" applyAlignment="1">
      <alignment/>
    </xf>
    <xf numFmtId="0" fontId="19" fillId="37" borderId="17" xfId="0" applyFont="1" applyFill="1" applyBorder="1" applyAlignment="1">
      <alignment horizontal="center"/>
    </xf>
    <xf numFmtId="0" fontId="47" fillId="17" borderId="0" xfId="0" applyFont="1" applyFill="1" applyBorder="1" applyAlignment="1" quotePrefix="1">
      <alignment horizontal="center"/>
    </xf>
    <xf numFmtId="164" fontId="47" fillId="17" borderId="0" xfId="0" applyNumberFormat="1" applyFont="1" applyFill="1" applyBorder="1" applyAlignment="1" quotePrefix="1">
      <alignment horizontal="center"/>
    </xf>
    <xf numFmtId="0" fontId="19" fillId="17" borderId="0" xfId="0" applyFont="1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2" fontId="33" fillId="38" borderId="12" xfId="0" applyNumberFormat="1" applyFont="1" applyFill="1" applyBorder="1" applyAlignment="1">
      <alignment horizontal="center"/>
    </xf>
    <xf numFmtId="0" fontId="50" fillId="37" borderId="17" xfId="0" applyFont="1" applyFill="1" applyBorder="1" applyAlignment="1">
      <alignment horizontal="center"/>
    </xf>
    <xf numFmtId="0" fontId="47" fillId="17" borderId="0" xfId="0" applyFont="1" applyFill="1" applyBorder="1" applyAlignment="1">
      <alignment/>
    </xf>
    <xf numFmtId="0" fontId="43" fillId="17" borderId="0" xfId="0" applyFont="1" applyFill="1" applyBorder="1" applyAlignment="1">
      <alignment/>
    </xf>
    <xf numFmtId="0" fontId="43" fillId="17" borderId="0" xfId="0" applyFont="1" applyFill="1" applyBorder="1" applyAlignment="1">
      <alignment horizontal="center"/>
    </xf>
    <xf numFmtId="0" fontId="50" fillId="17" borderId="0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47" fillId="17" borderId="11" xfId="0" applyFont="1" applyFill="1" applyBorder="1" applyAlignment="1">
      <alignment horizontal="center"/>
    </xf>
    <xf numFmtId="0" fontId="49" fillId="17" borderId="11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left"/>
    </xf>
    <xf numFmtId="164" fontId="19" fillId="37" borderId="17" xfId="0" applyNumberFormat="1" applyFont="1" applyFill="1" applyBorder="1" applyAlignment="1">
      <alignment horizontal="center"/>
    </xf>
    <xf numFmtId="0" fontId="23" fillId="17" borderId="0" xfId="0" applyFont="1" applyFill="1" applyBorder="1" applyAlignment="1">
      <alignment/>
    </xf>
    <xf numFmtId="0" fontId="19" fillId="37" borderId="19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" fontId="19" fillId="33" borderId="20" xfId="0" applyNumberFormat="1" applyFont="1" applyFill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50" fillId="37" borderId="15" xfId="0" applyFont="1" applyFill="1" applyBorder="1" applyAlignment="1">
      <alignment/>
    </xf>
    <xf numFmtId="0" fontId="29" fillId="17" borderId="0" xfId="0" applyFont="1" applyFill="1" applyBorder="1" applyAlignment="1">
      <alignment horizontal="center"/>
    </xf>
    <xf numFmtId="0" fontId="47" fillId="17" borderId="11" xfId="0" applyFont="1" applyFill="1" applyBorder="1" applyAlignment="1">
      <alignment/>
    </xf>
    <xf numFmtId="0" fontId="49" fillId="17" borderId="21" xfId="0" applyFont="1" applyFill="1" applyBorder="1" applyAlignment="1">
      <alignment horizontal="center"/>
    </xf>
    <xf numFmtId="0" fontId="47" fillId="17" borderId="21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164" fontId="50" fillId="37" borderId="17" xfId="0" applyNumberFormat="1" applyFont="1" applyFill="1" applyBorder="1" applyAlignment="1">
      <alignment horizontal="center"/>
    </xf>
    <xf numFmtId="0" fontId="23" fillId="17" borderId="11" xfId="0" applyFont="1" applyFill="1" applyBorder="1" applyAlignment="1">
      <alignment/>
    </xf>
    <xf numFmtId="0" fontId="0" fillId="0" borderId="0" xfId="0" applyBorder="1" applyAlignment="1">
      <alignment/>
    </xf>
    <xf numFmtId="0" fontId="29" fillId="17" borderId="0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23" fillId="37" borderId="17" xfId="0" applyFont="1" applyFill="1" applyBorder="1" applyAlignment="1">
      <alignment horizontal="center"/>
    </xf>
    <xf numFmtId="0" fontId="19" fillId="17" borderId="0" xfId="0" applyFont="1" applyFill="1" applyBorder="1" applyAlignment="1">
      <alignment/>
    </xf>
    <xf numFmtId="2" fontId="19" fillId="34" borderId="20" xfId="0" applyNumberFormat="1" applyFont="1" applyFill="1" applyBorder="1" applyAlignment="1">
      <alignment horizontal="center"/>
    </xf>
    <xf numFmtId="0" fontId="50" fillId="17" borderId="0" xfId="0" applyFont="1" applyFill="1" applyBorder="1" applyAlignment="1">
      <alignment horizontal="left"/>
    </xf>
    <xf numFmtId="2" fontId="49" fillId="17" borderId="0" xfId="0" applyNumberFormat="1" applyFont="1" applyFill="1" applyBorder="1" applyAlignment="1">
      <alignment horizontal="center"/>
    </xf>
    <xf numFmtId="0" fontId="43" fillId="17" borderId="11" xfId="0" applyFont="1" applyFill="1" applyBorder="1" applyAlignment="1">
      <alignment/>
    </xf>
    <xf numFmtId="0" fontId="43" fillId="17" borderId="0" xfId="0" applyFont="1" applyFill="1" applyBorder="1" applyAlignment="1" quotePrefix="1">
      <alignment horizontal="center"/>
    </xf>
    <xf numFmtId="164" fontId="43" fillId="17" borderId="0" xfId="0" applyNumberFormat="1" applyFont="1" applyFill="1" applyBorder="1" applyAlignment="1" quotePrefix="1">
      <alignment horizontal="center"/>
    </xf>
    <xf numFmtId="0" fontId="1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5" fontId="19" fillId="37" borderId="17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center"/>
    </xf>
    <xf numFmtId="2" fontId="51" fillId="0" borderId="17" xfId="0" applyNumberFormat="1" applyFont="1" applyFill="1" applyBorder="1" applyAlignment="1">
      <alignment horizontal="center"/>
    </xf>
    <xf numFmtId="2" fontId="51" fillId="37" borderId="17" xfId="0" applyNumberFormat="1" applyFont="1" applyFill="1" applyBorder="1" applyAlignment="1">
      <alignment horizontal="center"/>
    </xf>
    <xf numFmtId="0" fontId="33" fillId="17" borderId="22" xfId="0" applyFont="1" applyFill="1" applyBorder="1" applyAlignment="1">
      <alignment/>
    </xf>
    <xf numFmtId="0" fontId="33" fillId="17" borderId="23" xfId="0" applyFont="1" applyFill="1" applyBorder="1" applyAlignment="1">
      <alignment/>
    </xf>
    <xf numFmtId="0" fontId="33" fillId="38" borderId="24" xfId="0" applyFont="1" applyFill="1" applyBorder="1" applyAlignment="1">
      <alignment horizontal="center"/>
    </xf>
    <xf numFmtId="0" fontId="33" fillId="38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19" fillId="13" borderId="17" xfId="0" applyFont="1" applyFill="1" applyBorder="1" applyAlignment="1">
      <alignment horizontal="left"/>
    </xf>
    <xf numFmtId="0" fontId="19" fillId="13" borderId="17" xfId="0" applyFont="1" applyFill="1" applyBorder="1" applyAlignment="1">
      <alignment horizontal="center"/>
    </xf>
    <xf numFmtId="2" fontId="19" fillId="13" borderId="17" xfId="0" applyNumberFormat="1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50" fillId="13" borderId="17" xfId="0" applyFont="1" applyFill="1" applyBorder="1" applyAlignment="1">
      <alignment horizontal="center"/>
    </xf>
    <xf numFmtId="0" fontId="33" fillId="13" borderId="17" xfId="0" applyFont="1" applyFill="1" applyBorder="1" applyAlignment="1">
      <alignment horizontal="center"/>
    </xf>
    <xf numFmtId="0" fontId="51" fillId="13" borderId="17" xfId="0" applyFont="1" applyFill="1" applyBorder="1" applyAlignment="1">
      <alignment horizontal="left"/>
    </xf>
    <xf numFmtId="0" fontId="51" fillId="13" borderId="17" xfId="0" applyFont="1" applyFill="1" applyBorder="1" applyAlignment="1">
      <alignment horizontal="center"/>
    </xf>
    <xf numFmtId="0" fontId="52" fillId="13" borderId="17" xfId="0" applyFont="1" applyFill="1" applyBorder="1" applyAlignment="1">
      <alignment horizontal="center"/>
    </xf>
    <xf numFmtId="0" fontId="19" fillId="13" borderId="25" xfId="0" applyFont="1" applyFill="1" applyBorder="1" applyAlignment="1">
      <alignment horizontal="center"/>
    </xf>
    <xf numFmtId="0" fontId="29" fillId="13" borderId="17" xfId="0" applyFont="1" applyFill="1" applyBorder="1" applyAlignment="1">
      <alignment horizontal="center"/>
    </xf>
    <xf numFmtId="0" fontId="23" fillId="13" borderId="17" xfId="0" applyFont="1" applyFill="1" applyBorder="1" applyAlignment="1">
      <alignment horizontal="center"/>
    </xf>
    <xf numFmtId="0" fontId="33" fillId="38" borderId="22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left"/>
    </xf>
    <xf numFmtId="0" fontId="33" fillId="37" borderId="22" xfId="0" applyFont="1" applyFill="1" applyBorder="1" applyAlignment="1">
      <alignment horizontal="center"/>
    </xf>
    <xf numFmtId="0" fontId="33" fillId="37" borderId="24" xfId="0" applyFont="1" applyFill="1" applyBorder="1" applyAlignment="1">
      <alignment horizontal="center"/>
    </xf>
    <xf numFmtId="0" fontId="33" fillId="38" borderId="22" xfId="0" applyFont="1" applyFill="1" applyBorder="1" applyAlignment="1">
      <alignment horizontal="center"/>
    </xf>
    <xf numFmtId="0" fontId="33" fillId="38" borderId="24" xfId="0" applyFont="1" applyFill="1" applyBorder="1" applyAlignment="1">
      <alignment horizontal="center"/>
    </xf>
    <xf numFmtId="0" fontId="33" fillId="38" borderId="23" xfId="0" applyFont="1" applyFill="1" applyBorder="1" applyAlignment="1">
      <alignment horizontal="center"/>
    </xf>
    <xf numFmtId="0" fontId="50" fillId="37" borderId="18" xfId="0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0" fontId="33" fillId="35" borderId="22" xfId="0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0" fontId="53" fillId="8" borderId="22" xfId="0" applyFont="1" applyFill="1" applyBorder="1" applyAlignment="1">
      <alignment horizontal="center"/>
    </xf>
    <xf numFmtId="0" fontId="53" fillId="8" borderId="24" xfId="0" applyFont="1" applyFill="1" applyBorder="1" applyAlignment="1">
      <alignment horizontal="center"/>
    </xf>
    <xf numFmtId="0" fontId="53" fillId="8" borderId="23" xfId="0" applyFont="1" applyFill="1" applyBorder="1" applyAlignment="1">
      <alignment horizontal="center"/>
    </xf>
    <xf numFmtId="0" fontId="54" fillId="39" borderId="22" xfId="0" applyFont="1" applyFill="1" applyBorder="1" applyAlignment="1">
      <alignment horizontal="left"/>
    </xf>
    <xf numFmtId="0" fontId="54" fillId="39" borderId="24" xfId="0" applyFont="1" applyFill="1" applyBorder="1" applyAlignment="1">
      <alignment horizontal="left"/>
    </xf>
    <xf numFmtId="0" fontId="54" fillId="39" borderId="23" xfId="0" applyFont="1" applyFill="1" applyBorder="1" applyAlignment="1">
      <alignment horizontal="left"/>
    </xf>
    <xf numFmtId="0" fontId="33" fillId="35" borderId="2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showZeros="0" tabSelected="1" zoomScalePageLayoutView="0" workbookViewId="0" topLeftCell="A1">
      <selection activeCell="G114" sqref="G114"/>
    </sheetView>
  </sheetViews>
  <sheetFormatPr defaultColWidth="11.421875" defaultRowHeight="15"/>
  <cols>
    <col min="6" max="6" width="11.8515625" style="0" customWidth="1"/>
    <col min="7" max="7" width="11.00390625" style="0" customWidth="1"/>
  </cols>
  <sheetData>
    <row r="1" spans="1:8" ht="29.25" thickBot="1">
      <c r="A1" s="126" t="s">
        <v>0</v>
      </c>
      <c r="B1" s="127"/>
      <c r="C1" s="127"/>
      <c r="D1" s="127"/>
      <c r="E1" s="127"/>
      <c r="F1" s="127"/>
      <c r="G1" s="127"/>
      <c r="H1" s="128"/>
    </row>
    <row r="2" spans="1:8" ht="15.75" thickBot="1">
      <c r="A2" s="1"/>
      <c r="B2" s="2"/>
      <c r="C2" s="2"/>
      <c r="D2" s="2"/>
      <c r="E2" s="2"/>
      <c r="F2" s="2"/>
      <c r="G2" s="3"/>
      <c r="H2" s="4"/>
    </row>
    <row r="3" spans="1:8" ht="24" thickBot="1">
      <c r="A3" s="1"/>
      <c r="B3" s="129" t="s">
        <v>1</v>
      </c>
      <c r="C3" s="130"/>
      <c r="D3" s="130"/>
      <c r="E3" s="131"/>
      <c r="F3" s="2"/>
      <c r="G3" s="5">
        <f>SUM(G5+G13+G9)</f>
        <v>28.299999999999997</v>
      </c>
      <c r="H3" s="4"/>
    </row>
    <row r="4" spans="1:8" ht="15.75" thickBot="1">
      <c r="A4" s="1"/>
      <c r="B4" s="2"/>
      <c r="C4" s="2"/>
      <c r="D4" s="2"/>
      <c r="E4" s="2"/>
      <c r="F4" s="2"/>
      <c r="G4" s="3"/>
      <c r="H4" s="4"/>
    </row>
    <row r="5" spans="1:8" ht="15.75" thickBot="1">
      <c r="A5" s="1"/>
      <c r="B5" s="116" t="s">
        <v>2</v>
      </c>
      <c r="C5" s="117"/>
      <c r="D5" s="117"/>
      <c r="E5" s="118"/>
      <c r="F5" s="99" t="str">
        <f>G23</f>
        <v>08:00 Uhr</v>
      </c>
      <c r="G5" s="6">
        <f>E7</f>
        <v>9.25</v>
      </c>
      <c r="H5" s="4"/>
    </row>
    <row r="6" spans="1:8" ht="15.75" thickBot="1">
      <c r="A6" s="1"/>
      <c r="B6" s="2"/>
      <c r="C6" s="2"/>
      <c r="D6" s="2"/>
      <c r="E6" s="2"/>
      <c r="F6" s="9"/>
      <c r="G6" s="2"/>
      <c r="H6" s="4"/>
    </row>
    <row r="7" spans="1:8" ht="15.75" thickBot="1">
      <c r="A7" s="1"/>
      <c r="B7" s="124" t="s">
        <v>3</v>
      </c>
      <c r="C7" s="132"/>
      <c r="D7" s="7">
        <f>C56</f>
        <v>6</v>
      </c>
      <c r="E7" s="6">
        <f>G57</f>
        <v>9.25</v>
      </c>
      <c r="F7" s="9"/>
      <c r="G7" s="2"/>
      <c r="H7" s="4"/>
    </row>
    <row r="8" spans="1:8" ht="15.75" thickBot="1">
      <c r="A8" s="1"/>
      <c r="B8" s="2"/>
      <c r="C8" s="2"/>
      <c r="D8" s="2"/>
      <c r="E8" s="2"/>
      <c r="F8" s="9"/>
      <c r="G8" s="3"/>
      <c r="H8" s="4"/>
    </row>
    <row r="9" spans="1:8" ht="15.75" thickBot="1">
      <c r="A9" s="1"/>
      <c r="B9" s="116" t="s">
        <v>4</v>
      </c>
      <c r="C9" s="117"/>
      <c r="D9" s="117"/>
      <c r="E9" s="118"/>
      <c r="F9" s="99" t="str">
        <f>G70</f>
        <v>09:12 Uhr</v>
      </c>
      <c r="G9" s="6">
        <f>E11</f>
        <v>9.549999999999999</v>
      </c>
      <c r="H9" s="4"/>
    </row>
    <row r="10" spans="1:8" ht="15.75" thickBot="1">
      <c r="A10" s="1"/>
      <c r="B10" s="9"/>
      <c r="C10" s="9"/>
      <c r="D10" s="2"/>
      <c r="E10" s="2"/>
      <c r="F10" s="9"/>
      <c r="G10" s="3"/>
      <c r="H10" s="4"/>
    </row>
    <row r="11" spans="1:8" ht="15.75" thickBot="1">
      <c r="A11" s="1"/>
      <c r="B11" s="124" t="s">
        <v>7</v>
      </c>
      <c r="C11" s="132"/>
      <c r="D11" s="7">
        <f>D120</f>
        <v>8</v>
      </c>
      <c r="E11" s="6">
        <f>G116</f>
        <v>9.549999999999999</v>
      </c>
      <c r="F11" s="9"/>
      <c r="G11" s="3"/>
      <c r="H11" s="4"/>
    </row>
    <row r="12" spans="1:8" ht="15.75" thickBot="1">
      <c r="A12" s="1"/>
      <c r="B12" s="9"/>
      <c r="C12" s="9"/>
      <c r="D12" s="2"/>
      <c r="E12" s="2"/>
      <c r="F12" s="9"/>
      <c r="G12" s="3"/>
      <c r="H12" s="4"/>
    </row>
    <row r="13" spans="1:8" ht="15.75" thickBot="1">
      <c r="A13" s="1"/>
      <c r="B13" s="116" t="s">
        <v>6</v>
      </c>
      <c r="C13" s="117"/>
      <c r="D13" s="117"/>
      <c r="E13" s="118"/>
      <c r="F13" s="99" t="str">
        <f>G126</f>
        <v>10:18 Uhr</v>
      </c>
      <c r="G13" s="6">
        <f>E15</f>
        <v>9.5</v>
      </c>
      <c r="H13" s="4"/>
    </row>
    <row r="14" spans="1:8" ht="15.75" thickBot="1">
      <c r="A14" s="1"/>
      <c r="B14" s="2"/>
      <c r="C14" s="2"/>
      <c r="D14" s="2"/>
      <c r="E14" s="2"/>
      <c r="F14" s="2"/>
      <c r="G14" s="3"/>
      <c r="H14" s="4"/>
    </row>
    <row r="15" spans="1:8" ht="15.75" thickBot="1">
      <c r="A15" s="1"/>
      <c r="B15" s="124" t="s">
        <v>5</v>
      </c>
      <c r="C15" s="132"/>
      <c r="D15" s="7">
        <f>C167</f>
        <v>7</v>
      </c>
      <c r="E15" s="8">
        <f>G171</f>
        <v>9.5</v>
      </c>
      <c r="F15" s="2"/>
      <c r="G15" s="3"/>
      <c r="H15" s="4"/>
    </row>
    <row r="16" spans="1:8" ht="15.75" thickBot="1">
      <c r="A16" s="1"/>
      <c r="B16" s="9"/>
      <c r="C16" s="9"/>
      <c r="D16" s="2"/>
      <c r="E16" s="2"/>
      <c r="F16" s="2"/>
      <c r="G16" s="3"/>
      <c r="H16" s="4"/>
    </row>
    <row r="17" spans="1:8" ht="15.75" thickBot="1">
      <c r="A17" s="1"/>
      <c r="B17" s="124" t="s">
        <v>8</v>
      </c>
      <c r="C17" s="125"/>
      <c r="D17" s="10">
        <f>SUM(D7+D15+D11)</f>
        <v>21</v>
      </c>
      <c r="E17" s="10">
        <f>ROUNDUP(D17/3,0)</f>
        <v>7</v>
      </c>
      <c r="F17" s="2"/>
      <c r="G17" s="3"/>
      <c r="H17" s="4"/>
    </row>
    <row r="18" spans="1:8" ht="15">
      <c r="A18" s="1"/>
      <c r="B18" s="2"/>
      <c r="C18" s="2"/>
      <c r="D18" s="2"/>
      <c r="E18" s="2"/>
      <c r="F18" s="2"/>
      <c r="G18" s="3"/>
      <c r="H18" s="4"/>
    </row>
    <row r="19" spans="1:8" ht="15">
      <c r="A19" s="1"/>
      <c r="B19" s="9"/>
      <c r="C19" s="9"/>
      <c r="D19" s="2"/>
      <c r="E19" s="2"/>
      <c r="F19" s="2"/>
      <c r="G19" s="3"/>
      <c r="H19" s="4"/>
    </row>
    <row r="20" spans="1:8" ht="15">
      <c r="A20" s="1"/>
      <c r="B20" s="9"/>
      <c r="C20" s="9"/>
      <c r="D20" s="2"/>
      <c r="E20" s="2"/>
      <c r="F20" s="2"/>
      <c r="G20" s="3"/>
      <c r="H20" s="4"/>
    </row>
    <row r="21" spans="1:8" ht="15">
      <c r="A21" s="11"/>
      <c r="B21" s="12"/>
      <c r="C21" s="12"/>
      <c r="D21" s="12"/>
      <c r="E21" s="12"/>
      <c r="F21" s="12"/>
      <c r="G21" s="13"/>
      <c r="H21" s="14"/>
    </row>
    <row r="22" spans="1:8" ht="15.75" thickBot="1">
      <c r="A22" s="15"/>
      <c r="B22" s="16"/>
      <c r="C22" s="16"/>
      <c r="D22" s="16"/>
      <c r="E22" s="16"/>
      <c r="F22" s="16"/>
      <c r="G22" s="16"/>
      <c r="H22" s="17"/>
    </row>
    <row r="23" spans="1:8" ht="15.75" thickBot="1">
      <c r="A23" s="15"/>
      <c r="B23" s="116" t="s">
        <v>2</v>
      </c>
      <c r="C23" s="117"/>
      <c r="D23" s="117"/>
      <c r="E23" s="118"/>
      <c r="F23" s="93" t="s">
        <v>48</v>
      </c>
      <c r="G23" s="94" t="s">
        <v>49</v>
      </c>
      <c r="H23" s="17"/>
    </row>
    <row r="24" spans="1:8" ht="15.75" thickBot="1">
      <c r="A24" s="15"/>
      <c r="B24" s="16"/>
      <c r="C24" s="16"/>
      <c r="D24" s="16"/>
      <c r="E24" s="16"/>
      <c r="F24" s="16"/>
      <c r="G24" s="16"/>
      <c r="H24" s="17"/>
    </row>
    <row r="25" spans="1:8" ht="15.75" thickBot="1">
      <c r="A25" s="18"/>
      <c r="B25" s="121" t="s">
        <v>9</v>
      </c>
      <c r="C25" s="122"/>
      <c r="D25" s="122"/>
      <c r="E25" s="123"/>
      <c r="F25" s="16"/>
      <c r="G25" s="16"/>
      <c r="H25" s="17"/>
    </row>
    <row r="26" spans="1:8" ht="15.75" thickBot="1">
      <c r="A26" s="18"/>
      <c r="B26" s="19"/>
      <c r="C26" s="19"/>
      <c r="D26" s="19"/>
      <c r="E26" s="16"/>
      <c r="F26" s="16"/>
      <c r="G26" s="16"/>
      <c r="H26" s="17"/>
    </row>
    <row r="27" spans="1:8" ht="15.75" thickBot="1">
      <c r="A27" s="15"/>
      <c r="B27" s="20" t="s">
        <v>10</v>
      </c>
      <c r="C27" s="21" t="s">
        <v>11</v>
      </c>
      <c r="D27" s="22" t="s">
        <v>12</v>
      </c>
      <c r="E27" s="23" t="s">
        <v>13</v>
      </c>
      <c r="F27" s="16"/>
      <c r="G27" s="16"/>
      <c r="H27" s="17"/>
    </row>
    <row r="28" spans="1:8" ht="15">
      <c r="A28" s="15"/>
      <c r="B28" s="19"/>
      <c r="C28" s="19"/>
      <c r="D28" s="19"/>
      <c r="E28" s="19"/>
      <c r="F28" s="16"/>
      <c r="G28" s="16"/>
      <c r="H28" s="17"/>
    </row>
    <row r="29" spans="1:8" ht="15">
      <c r="A29" s="15"/>
      <c r="B29" s="100" t="s">
        <v>53</v>
      </c>
      <c r="C29" s="101">
        <v>1965</v>
      </c>
      <c r="D29" s="102">
        <v>8.35</v>
      </c>
      <c r="E29" s="102">
        <f>IF(D29=0,"",IF(D29&gt;10,10,D29))</f>
        <v>8.35</v>
      </c>
      <c r="F29" s="16"/>
      <c r="G29" s="16"/>
      <c r="H29" s="17"/>
    </row>
    <row r="30" spans="1:8" ht="15">
      <c r="A30" s="15"/>
      <c r="B30" s="100" t="s">
        <v>38</v>
      </c>
      <c r="C30" s="101">
        <v>1964</v>
      </c>
      <c r="D30" s="102">
        <v>7.98</v>
      </c>
      <c r="E30" s="102">
        <f aca="true" t="shared" si="0" ref="E30:E42">IF(D30=0,"",IF(D30&gt;10,10,D30))</f>
        <v>7.98</v>
      </c>
      <c r="F30" s="16"/>
      <c r="G30" s="16"/>
      <c r="H30" s="17"/>
    </row>
    <row r="31" spans="1:8" ht="15">
      <c r="A31" s="15"/>
      <c r="B31" s="24" t="s">
        <v>36</v>
      </c>
      <c r="C31" s="25">
        <v>1987</v>
      </c>
      <c r="D31" s="26">
        <v>10.65</v>
      </c>
      <c r="E31" s="27">
        <f t="shared" si="0"/>
        <v>10</v>
      </c>
      <c r="F31" s="16"/>
      <c r="G31" s="16"/>
      <c r="H31" s="17"/>
    </row>
    <row r="32" spans="1:8" ht="15">
      <c r="A32" s="15"/>
      <c r="B32" s="24" t="s">
        <v>54</v>
      </c>
      <c r="C32" s="25">
        <v>1990</v>
      </c>
      <c r="D32" s="26">
        <v>8.5</v>
      </c>
      <c r="E32" s="27">
        <f t="shared" si="0"/>
        <v>8.5</v>
      </c>
      <c r="F32" s="16"/>
      <c r="G32" s="16"/>
      <c r="H32" s="17"/>
    </row>
    <row r="33" spans="1:8" ht="15">
      <c r="A33" s="15"/>
      <c r="B33" s="24"/>
      <c r="C33" s="25"/>
      <c r="D33" s="26"/>
      <c r="E33" s="27">
        <f t="shared" si="0"/>
      </c>
      <c r="F33" s="16"/>
      <c r="G33" s="16"/>
      <c r="H33" s="17"/>
    </row>
    <row r="34" spans="1:8" ht="15">
      <c r="A34" s="15"/>
      <c r="B34" s="24"/>
      <c r="C34" s="25"/>
      <c r="D34" s="26"/>
      <c r="E34" s="27"/>
      <c r="F34" s="16"/>
      <c r="G34" s="16"/>
      <c r="H34" s="17"/>
    </row>
    <row r="35" spans="1:8" ht="15">
      <c r="A35" s="15"/>
      <c r="B35" s="89"/>
      <c r="C35" s="90"/>
      <c r="D35" s="91"/>
      <c r="E35" s="92">
        <f t="shared" si="0"/>
      </c>
      <c r="F35" s="16"/>
      <c r="G35" s="16"/>
      <c r="H35" s="17"/>
    </row>
    <row r="36" spans="1:8" ht="15">
      <c r="A36" s="15"/>
      <c r="B36" s="89"/>
      <c r="C36" s="90"/>
      <c r="D36" s="91"/>
      <c r="E36" s="92">
        <f t="shared" si="0"/>
      </c>
      <c r="F36" s="16"/>
      <c r="G36" s="16"/>
      <c r="H36" s="17"/>
    </row>
    <row r="37" spans="1:8" ht="15">
      <c r="A37" s="15"/>
      <c r="B37" s="89"/>
      <c r="C37" s="90"/>
      <c r="D37" s="91"/>
      <c r="E37" s="92">
        <f t="shared" si="0"/>
      </c>
      <c r="F37" s="16"/>
      <c r="G37" s="16"/>
      <c r="H37" s="17"/>
    </row>
    <row r="38" spans="1:8" ht="15">
      <c r="A38" s="15"/>
      <c r="B38" s="89"/>
      <c r="C38" s="90"/>
      <c r="D38" s="91"/>
      <c r="E38" s="92"/>
      <c r="F38" s="16"/>
      <c r="G38" s="16"/>
      <c r="H38" s="17"/>
    </row>
    <row r="39" spans="1:8" ht="15">
      <c r="A39" s="15"/>
      <c r="B39" s="89"/>
      <c r="C39" s="90"/>
      <c r="D39" s="91"/>
      <c r="E39" s="92">
        <f t="shared" si="0"/>
      </c>
      <c r="F39" s="16"/>
      <c r="G39" s="16"/>
      <c r="H39" s="17"/>
    </row>
    <row r="40" spans="1:8" ht="15.75" thickBot="1">
      <c r="A40" s="15"/>
      <c r="B40" s="24"/>
      <c r="C40" s="25"/>
      <c r="D40" s="26"/>
      <c r="E40" s="27">
        <f t="shared" si="0"/>
      </c>
      <c r="F40" s="16"/>
      <c r="G40" s="16"/>
      <c r="H40" s="17"/>
    </row>
    <row r="41" spans="1:8" ht="15.75" thickBot="1">
      <c r="A41" s="15"/>
      <c r="B41" s="24"/>
      <c r="C41" s="25"/>
      <c r="D41" s="26"/>
      <c r="E41" s="27">
        <f t="shared" si="0"/>
      </c>
      <c r="F41" s="28" t="s">
        <v>13</v>
      </c>
      <c r="G41" s="16"/>
      <c r="H41" s="17"/>
    </row>
    <row r="42" spans="1:8" ht="15.75" thickBot="1">
      <c r="A42" s="15"/>
      <c r="B42" s="25"/>
      <c r="C42" s="25"/>
      <c r="D42" s="25"/>
      <c r="E42" s="29">
        <f t="shared" si="0"/>
      </c>
      <c r="F42" s="30">
        <f>IF(C54=0,0,IF(E43&gt;10,10,E43))</f>
        <v>8.87</v>
      </c>
      <c r="G42" s="16"/>
      <c r="H42" s="17"/>
    </row>
    <row r="43" spans="1:8" ht="15.75" thickBot="1">
      <c r="A43" s="18"/>
      <c r="B43" s="31"/>
      <c r="C43" s="31"/>
      <c r="D43" s="31"/>
      <c r="E43" s="32">
        <f>SUM(D29:D42)/COUNT(D29:D42)</f>
        <v>8.87</v>
      </c>
      <c r="F43" s="33"/>
      <c r="G43" s="16"/>
      <c r="H43" s="17"/>
    </row>
    <row r="44" spans="1:8" ht="15.75" thickBot="1">
      <c r="A44" s="15"/>
      <c r="B44" s="121" t="s">
        <v>14</v>
      </c>
      <c r="C44" s="122"/>
      <c r="D44" s="122"/>
      <c r="E44" s="123"/>
      <c r="F44" s="33"/>
      <c r="G44" s="16"/>
      <c r="H44" s="17"/>
    </row>
    <row r="45" spans="1:8" ht="15.75" thickBot="1">
      <c r="A45" s="18"/>
      <c r="B45" s="31"/>
      <c r="C45" s="31"/>
      <c r="D45" s="31"/>
      <c r="E45" s="33"/>
      <c r="F45" s="33"/>
      <c r="G45" s="16"/>
      <c r="H45" s="17"/>
    </row>
    <row r="46" spans="1:8" ht="15.75" thickBot="1">
      <c r="A46" s="15"/>
      <c r="B46" s="20" t="s">
        <v>10</v>
      </c>
      <c r="C46" s="21" t="s">
        <v>11</v>
      </c>
      <c r="D46" s="22" t="s">
        <v>12</v>
      </c>
      <c r="E46" s="23" t="s">
        <v>13</v>
      </c>
      <c r="F46" s="16"/>
      <c r="G46" s="16"/>
      <c r="H46" s="17"/>
    </row>
    <row r="47" spans="1:8" ht="15">
      <c r="A47" s="15"/>
      <c r="B47" s="19"/>
      <c r="C47" s="19"/>
      <c r="D47" s="19"/>
      <c r="E47" s="19"/>
      <c r="F47" s="16"/>
      <c r="G47" s="16"/>
      <c r="H47" s="17"/>
    </row>
    <row r="48" spans="1:8" ht="15">
      <c r="A48" s="15"/>
      <c r="B48" s="100" t="s">
        <v>39</v>
      </c>
      <c r="C48" s="101">
        <v>1981</v>
      </c>
      <c r="D48" s="102">
        <v>7.12</v>
      </c>
      <c r="E48" s="102">
        <f>IF(D48=0,"",D48+3)</f>
        <v>10.120000000000001</v>
      </c>
      <c r="F48" s="16"/>
      <c r="G48" s="16"/>
      <c r="H48" s="17"/>
    </row>
    <row r="49" spans="1:8" ht="15.75" thickBot="1">
      <c r="A49" s="15"/>
      <c r="B49" s="100" t="s">
        <v>40</v>
      </c>
      <c r="C49" s="101">
        <v>1977</v>
      </c>
      <c r="D49" s="102">
        <v>6.98</v>
      </c>
      <c r="E49" s="102">
        <f>IF(D49=0,"",D49+3)</f>
        <v>9.98</v>
      </c>
      <c r="F49" s="16"/>
      <c r="G49" s="16"/>
      <c r="H49" s="17"/>
    </row>
    <row r="50" spans="1:8" ht="15.75" thickBot="1">
      <c r="A50" s="15"/>
      <c r="B50" s="24"/>
      <c r="C50" s="25"/>
      <c r="D50" s="25"/>
      <c r="E50" s="27">
        <f>IF(D50=0,"",D50+3)</f>
      </c>
      <c r="F50" s="28" t="s">
        <v>13</v>
      </c>
      <c r="G50" s="16"/>
      <c r="H50" s="17"/>
    </row>
    <row r="51" spans="1:8" ht="15.75" thickBot="1">
      <c r="A51" s="15"/>
      <c r="B51" s="24"/>
      <c r="C51" s="25"/>
      <c r="D51" s="25"/>
      <c r="E51" s="29">
        <f>IF(D51=0,"",D51+3)</f>
      </c>
      <c r="F51" s="30">
        <f>IF(E52&gt;10,10,E52)</f>
        <v>10</v>
      </c>
      <c r="G51" s="16"/>
      <c r="H51" s="17"/>
    </row>
    <row r="52" spans="1:8" ht="15">
      <c r="A52" s="15"/>
      <c r="B52" s="16"/>
      <c r="C52" s="16"/>
      <c r="D52" s="16"/>
      <c r="E52" s="34">
        <f>IF(D54=0,0,SUM(E48:E51)/COUNT(E48:E51))</f>
        <v>10.05</v>
      </c>
      <c r="F52" s="16"/>
      <c r="G52" s="16"/>
      <c r="H52" s="17"/>
    </row>
    <row r="53" spans="1:8" ht="15">
      <c r="A53" s="15"/>
      <c r="B53" s="16"/>
      <c r="C53" s="35" t="s">
        <v>15</v>
      </c>
      <c r="D53" s="35" t="s">
        <v>16</v>
      </c>
      <c r="E53" s="35" t="s">
        <v>17</v>
      </c>
      <c r="F53" s="16"/>
      <c r="G53" s="16"/>
      <c r="H53" s="17"/>
    </row>
    <row r="54" spans="1:8" ht="15">
      <c r="A54" s="15"/>
      <c r="B54" s="36" t="s">
        <v>18</v>
      </c>
      <c r="C54" s="35">
        <f>COUNT(D29:D42)</f>
        <v>4</v>
      </c>
      <c r="D54" s="35">
        <f>COUNT(D48:D51)</f>
        <v>2</v>
      </c>
      <c r="E54" s="35">
        <f>C54+D54</f>
        <v>6</v>
      </c>
      <c r="F54" s="16"/>
      <c r="G54" s="16"/>
      <c r="H54" s="17"/>
    </row>
    <row r="55" spans="1:8" ht="15.75" thickBot="1">
      <c r="A55" s="15"/>
      <c r="B55" s="37"/>
      <c r="C55" s="38"/>
      <c r="D55" s="39">
        <f>C54*F42</f>
        <v>35.48</v>
      </c>
      <c r="E55" s="39">
        <f>IF(D54=0,0,D54*F51)</f>
        <v>20</v>
      </c>
      <c r="F55" s="16"/>
      <c r="G55" s="16"/>
      <c r="H55" s="17"/>
    </row>
    <row r="56" spans="1:8" ht="15.75" thickBot="1">
      <c r="A56" s="40"/>
      <c r="B56" s="41" t="s">
        <v>8</v>
      </c>
      <c r="C56" s="41">
        <f>E54</f>
        <v>6</v>
      </c>
      <c r="D56" s="42" t="str">
        <f>IF(G47=0,"0",SUM(D46:D54)/COUNT(D46:D54))</f>
        <v>0</v>
      </c>
      <c r="E56" s="43" t="str">
        <f>IF(G46=0,"0",SUM(E46:E54)/COUNT(E46:E54))</f>
        <v>0</v>
      </c>
      <c r="F56" s="44"/>
      <c r="G56" s="45" t="s">
        <v>13</v>
      </c>
      <c r="H56" s="17"/>
    </row>
    <row r="57" spans="1:8" ht="15.75" thickBot="1">
      <c r="A57" s="40"/>
      <c r="B57" s="44"/>
      <c r="C57" s="44"/>
      <c r="D57" s="42">
        <f>IF(D56&gt;35,9,IF(D58=0,"0",(D56+10)/5))</f>
        <v>9</v>
      </c>
      <c r="E57" s="42">
        <f>IF(E56&gt;35,10,IF(E58=0,"0",(E56+15)/5))</f>
        <v>10</v>
      </c>
      <c r="F57" s="44"/>
      <c r="G57" s="8">
        <f>ROUNDUP(IF(C56=0,0,(D55+E55)/C56),2)</f>
        <v>9.25</v>
      </c>
      <c r="H57" s="17"/>
    </row>
    <row r="58" spans="1:8" ht="15">
      <c r="A58" s="15"/>
      <c r="B58" s="16"/>
      <c r="C58" s="16"/>
      <c r="D58" s="16"/>
      <c r="E58" s="16"/>
      <c r="F58" s="16"/>
      <c r="G58" s="16"/>
      <c r="H58" s="17"/>
    </row>
    <row r="59" spans="1:8" ht="15.75" thickBot="1">
      <c r="A59" s="15"/>
      <c r="B59" s="16"/>
      <c r="C59" s="16"/>
      <c r="D59" s="16"/>
      <c r="E59" s="16"/>
      <c r="F59" s="16"/>
      <c r="G59" s="16"/>
      <c r="H59" s="17"/>
    </row>
    <row r="60" spans="1:8" ht="15.75" thickBot="1">
      <c r="A60" s="15"/>
      <c r="B60" s="116" t="s">
        <v>2</v>
      </c>
      <c r="C60" s="117"/>
      <c r="D60" s="117"/>
      <c r="E60" s="118"/>
      <c r="F60" s="16"/>
      <c r="G60" s="46">
        <f>IF(D64=0,0,SUM(F64)/SUM(D64))</f>
        <v>9.25</v>
      </c>
      <c r="H60" s="17"/>
    </row>
    <row r="61" spans="1:8" ht="15">
      <c r="A61" s="15"/>
      <c r="B61" s="16"/>
      <c r="C61" s="16"/>
      <c r="D61" s="16"/>
      <c r="E61" s="16"/>
      <c r="F61" s="16"/>
      <c r="G61" s="38"/>
      <c r="H61" s="17"/>
    </row>
    <row r="62" spans="1:8" ht="15">
      <c r="A62" s="15"/>
      <c r="B62" s="119" t="s">
        <v>19</v>
      </c>
      <c r="C62" s="120"/>
      <c r="D62" s="47" t="s">
        <v>18</v>
      </c>
      <c r="E62" s="47" t="s">
        <v>13</v>
      </c>
      <c r="F62" s="16"/>
      <c r="G62" s="38"/>
      <c r="H62" s="17"/>
    </row>
    <row r="63" spans="1:8" ht="15.75" thickBot="1">
      <c r="A63" s="15"/>
      <c r="B63" s="16"/>
      <c r="C63" s="16"/>
      <c r="D63" s="16"/>
      <c r="E63" s="16"/>
      <c r="F63" s="16"/>
      <c r="G63" s="38"/>
      <c r="H63" s="17"/>
    </row>
    <row r="64" spans="1:8" ht="15.75" thickBot="1">
      <c r="A64" s="15"/>
      <c r="B64" s="114" t="s">
        <v>3</v>
      </c>
      <c r="C64" s="115"/>
      <c r="D64" s="28">
        <f>C56</f>
        <v>6</v>
      </c>
      <c r="E64" s="6">
        <f>G57</f>
        <v>9.25</v>
      </c>
      <c r="F64" s="48">
        <f>D64*E64</f>
        <v>55.5</v>
      </c>
      <c r="G64" s="38"/>
      <c r="H64" s="17"/>
    </row>
    <row r="65" spans="1:8" ht="15">
      <c r="A65" s="15"/>
      <c r="B65" s="16"/>
      <c r="C65" s="16"/>
      <c r="D65" s="38"/>
      <c r="E65" s="38"/>
      <c r="F65" s="38"/>
      <c r="G65" s="38"/>
      <c r="H65" s="17"/>
    </row>
    <row r="66" spans="1:8" ht="15">
      <c r="A66" s="15"/>
      <c r="B66" s="16"/>
      <c r="C66" s="16"/>
      <c r="D66" s="38"/>
      <c r="E66" s="38"/>
      <c r="F66" s="38"/>
      <c r="G66" s="38"/>
      <c r="H66" s="17"/>
    </row>
    <row r="67" spans="1:8" ht="15">
      <c r="A67" s="11"/>
      <c r="B67" s="12"/>
      <c r="C67" s="12"/>
      <c r="D67" s="12"/>
      <c r="E67" s="12"/>
      <c r="F67" s="12"/>
      <c r="G67" s="13"/>
      <c r="H67" s="14"/>
    </row>
    <row r="68" spans="1:8" ht="15">
      <c r="A68" s="15"/>
      <c r="B68" s="16"/>
      <c r="C68" s="16"/>
      <c r="D68" s="16"/>
      <c r="E68" s="16"/>
      <c r="F68" s="16"/>
      <c r="G68" s="16"/>
      <c r="H68" s="17"/>
    </row>
    <row r="69" spans="1:8" ht="15.75" thickBot="1">
      <c r="A69" s="15"/>
      <c r="B69" s="16"/>
      <c r="C69" s="16"/>
      <c r="D69" s="16"/>
      <c r="E69" s="16"/>
      <c r="F69" s="16"/>
      <c r="G69" s="16"/>
      <c r="H69" s="17"/>
    </row>
    <row r="70" spans="1:8" ht="15.75" thickBot="1">
      <c r="A70" s="15"/>
      <c r="B70" s="116" t="s">
        <v>4</v>
      </c>
      <c r="C70" s="117"/>
      <c r="D70" s="117"/>
      <c r="E70" s="118"/>
      <c r="F70" s="93" t="s">
        <v>48</v>
      </c>
      <c r="G70" s="94" t="s">
        <v>51</v>
      </c>
      <c r="H70" s="17"/>
    </row>
    <row r="71" spans="1:8" ht="15.75" thickBot="1">
      <c r="A71" s="15"/>
      <c r="B71" s="16"/>
      <c r="C71" s="16"/>
      <c r="D71" s="16"/>
      <c r="E71" s="16"/>
      <c r="F71" s="16"/>
      <c r="G71" s="38"/>
      <c r="H71" s="17"/>
    </row>
    <row r="72" spans="1:8" ht="15.75" thickBot="1">
      <c r="A72" s="15"/>
      <c r="B72" s="121" t="s">
        <v>32</v>
      </c>
      <c r="C72" s="122"/>
      <c r="D72" s="122"/>
      <c r="E72" s="123"/>
      <c r="F72" s="49"/>
      <c r="G72" s="50"/>
      <c r="H72" s="17"/>
    </row>
    <row r="73" spans="1:8" ht="15.75" thickBot="1">
      <c r="A73" s="15"/>
      <c r="B73" s="51"/>
      <c r="C73" s="51"/>
      <c r="D73" s="51"/>
      <c r="E73" s="51"/>
      <c r="F73" s="49"/>
      <c r="G73" s="65"/>
      <c r="H73" s="17"/>
    </row>
    <row r="74" spans="1:8" ht="15.75" thickBot="1">
      <c r="A74" s="15"/>
      <c r="B74" s="52" t="s">
        <v>10</v>
      </c>
      <c r="C74" s="53" t="s">
        <v>11</v>
      </c>
      <c r="D74" s="53" t="s">
        <v>12</v>
      </c>
      <c r="E74" s="53" t="s">
        <v>33</v>
      </c>
      <c r="F74" s="54" t="s">
        <v>34</v>
      </c>
      <c r="G74" s="65"/>
      <c r="H74" s="17"/>
    </row>
    <row r="75" spans="1:8" ht="15">
      <c r="A75" s="15"/>
      <c r="B75" s="51"/>
      <c r="C75" s="51"/>
      <c r="D75" s="49"/>
      <c r="E75" s="51"/>
      <c r="F75" s="51"/>
      <c r="G75" s="67"/>
      <c r="H75" s="17"/>
    </row>
    <row r="76" spans="1:8" ht="15">
      <c r="A76" s="15"/>
      <c r="B76" s="100" t="s">
        <v>44</v>
      </c>
      <c r="C76" s="101">
        <v>1977</v>
      </c>
      <c r="D76" s="101">
        <v>26.04</v>
      </c>
      <c r="E76" s="27">
        <f>IF(D76=0,"",(D76-1)/4)</f>
        <v>6.26</v>
      </c>
      <c r="F76" s="44"/>
      <c r="G76" s="71"/>
      <c r="H76" s="17"/>
    </row>
    <row r="77" spans="1:8" ht="15">
      <c r="A77" s="15"/>
      <c r="B77" s="100" t="s">
        <v>47</v>
      </c>
      <c r="C77" s="101">
        <v>1970</v>
      </c>
      <c r="D77" s="101">
        <v>37.86</v>
      </c>
      <c r="E77" s="27">
        <f>IF(D77=0,"",(D77-1)/4)</f>
        <v>9.215</v>
      </c>
      <c r="F77" s="44"/>
      <c r="G77" s="71"/>
      <c r="H77" s="17"/>
    </row>
    <row r="78" spans="1:8" ht="15">
      <c r="A78" s="15"/>
      <c r="B78" s="100" t="s">
        <v>45</v>
      </c>
      <c r="C78" s="101">
        <v>1962</v>
      </c>
      <c r="D78" s="101">
        <v>43.21</v>
      </c>
      <c r="E78" s="27">
        <f>IF(D78=0,"",(D78-1)/4)</f>
        <v>10.5525</v>
      </c>
      <c r="F78" s="44"/>
      <c r="G78" s="71"/>
      <c r="H78" s="17"/>
    </row>
    <row r="79" spans="1:8" ht="15">
      <c r="A79" s="15"/>
      <c r="B79" s="100" t="s">
        <v>46</v>
      </c>
      <c r="C79" s="101">
        <v>1968</v>
      </c>
      <c r="D79" s="101">
        <v>35.91</v>
      </c>
      <c r="E79" s="27">
        <f>IF(D79=0,"",(D79-1)/4)</f>
        <v>8.7275</v>
      </c>
      <c r="F79" s="44"/>
      <c r="G79" s="71"/>
      <c r="H79" s="17"/>
    </row>
    <row r="80" spans="1:8" ht="15">
      <c r="A80" s="15"/>
      <c r="B80" s="100" t="s">
        <v>41</v>
      </c>
      <c r="C80" s="101">
        <v>1984</v>
      </c>
      <c r="D80" s="101">
        <v>28.22</v>
      </c>
      <c r="E80" s="27">
        <f>IF(D80=0,"",(D80-1)/4)</f>
        <v>6.805</v>
      </c>
      <c r="F80" s="44"/>
      <c r="G80" s="71"/>
      <c r="H80" s="17"/>
    </row>
    <row r="81" spans="1:8" ht="15">
      <c r="A81" s="15"/>
      <c r="B81" s="24"/>
      <c r="C81" s="25"/>
      <c r="D81" s="25"/>
      <c r="E81" s="27"/>
      <c r="F81" s="44"/>
      <c r="G81" s="65"/>
      <c r="H81" s="17"/>
    </row>
    <row r="82" spans="1:8" ht="15">
      <c r="A82" s="15"/>
      <c r="B82" s="24" t="s">
        <v>36</v>
      </c>
      <c r="C82" s="25">
        <v>1987</v>
      </c>
      <c r="D82" s="25">
        <v>55.05</v>
      </c>
      <c r="E82" s="27">
        <f>IF(D82=0,"",(D82-1)/4)</f>
        <v>13.5125</v>
      </c>
      <c r="F82" s="44"/>
      <c r="G82" s="50"/>
      <c r="H82" s="17"/>
    </row>
    <row r="83" spans="1:8" ht="15">
      <c r="A83" s="15"/>
      <c r="B83" s="24" t="s">
        <v>54</v>
      </c>
      <c r="C83" s="25">
        <v>1990</v>
      </c>
      <c r="D83" s="25">
        <v>49.6</v>
      </c>
      <c r="E83" s="27">
        <f>IF(D83=0,"",(D83-1)/4)</f>
        <v>12.15</v>
      </c>
      <c r="F83" s="44"/>
      <c r="G83" s="50"/>
      <c r="H83" s="17"/>
    </row>
    <row r="84" spans="1:8" ht="15">
      <c r="A84" s="15"/>
      <c r="B84" s="24" t="s">
        <v>55</v>
      </c>
      <c r="C84" s="25">
        <v>1988</v>
      </c>
      <c r="D84" s="25">
        <v>37.58</v>
      </c>
      <c r="E84" s="27">
        <f>IF(D84=0,"",(D84-1)/4)</f>
        <v>9.145</v>
      </c>
      <c r="F84" s="44"/>
      <c r="G84" s="50"/>
      <c r="H84" s="17"/>
    </row>
    <row r="85" spans="1:8" ht="15">
      <c r="A85" s="15"/>
      <c r="B85" s="80"/>
      <c r="C85" s="51"/>
      <c r="D85" s="81">
        <f>SUM(D76:D84)/COUNT(D76:D84)</f>
        <v>39.183749999999996</v>
      </c>
      <c r="E85" s="50"/>
      <c r="F85" s="27">
        <f>D85</f>
        <v>39.183749999999996</v>
      </c>
      <c r="G85" s="50"/>
      <c r="H85" s="82"/>
    </row>
    <row r="86" spans="1:11" ht="15">
      <c r="A86" s="15"/>
      <c r="B86" s="41" t="s">
        <v>26</v>
      </c>
      <c r="C86" s="41">
        <f>COUNT(C76:C84)</f>
        <v>8</v>
      </c>
      <c r="D86" s="83"/>
      <c r="E86" s="84"/>
      <c r="F86" s="51"/>
      <c r="G86" s="41" t="s">
        <v>13</v>
      </c>
      <c r="H86" s="82"/>
      <c r="J86" s="62"/>
      <c r="K86" s="62"/>
    </row>
    <row r="87" spans="1:11" ht="15.75" thickBot="1">
      <c r="A87" s="15"/>
      <c r="B87" s="51"/>
      <c r="C87" s="51"/>
      <c r="D87" s="83"/>
      <c r="E87" s="83"/>
      <c r="F87" s="51"/>
      <c r="G87" s="63">
        <f>IF(C86=0,0,IF(F85&gt;41,10,(F85-1)/4))</f>
        <v>9.545937499999999</v>
      </c>
      <c r="H87" s="82"/>
      <c r="J87" s="62"/>
      <c r="K87" s="62"/>
    </row>
    <row r="88" spans="1:11" ht="15">
      <c r="A88" s="15"/>
      <c r="B88" s="51"/>
      <c r="C88" s="51"/>
      <c r="D88" s="51"/>
      <c r="E88" s="51"/>
      <c r="F88" s="49"/>
      <c r="G88" s="50"/>
      <c r="H88" s="82"/>
      <c r="J88" s="62"/>
      <c r="K88" s="62"/>
    </row>
    <row r="89" spans="1:11" ht="15.75" thickBot="1">
      <c r="A89" s="15"/>
      <c r="B89" s="16"/>
      <c r="C89" s="16"/>
      <c r="D89" s="16"/>
      <c r="E89" s="16"/>
      <c r="F89" s="16"/>
      <c r="G89" s="38"/>
      <c r="H89" s="82"/>
      <c r="J89" s="62"/>
      <c r="K89" s="62"/>
    </row>
    <row r="90" spans="1:11" ht="15.75" thickBot="1">
      <c r="A90" s="15"/>
      <c r="B90" s="121" t="s">
        <v>35</v>
      </c>
      <c r="C90" s="122"/>
      <c r="D90" s="122"/>
      <c r="E90" s="123"/>
      <c r="F90" s="49"/>
      <c r="G90" s="50"/>
      <c r="H90" s="82"/>
      <c r="J90" s="62"/>
      <c r="K90" s="62"/>
    </row>
    <row r="91" spans="1:11" ht="15.75" thickBot="1">
      <c r="A91" s="15"/>
      <c r="B91" s="51"/>
      <c r="C91" s="51"/>
      <c r="D91" s="51"/>
      <c r="E91" s="51"/>
      <c r="F91" s="49"/>
      <c r="G91" s="65"/>
      <c r="H91" s="82"/>
      <c r="J91" s="62"/>
      <c r="K91" s="62"/>
    </row>
    <row r="92" spans="1:11" ht="15.75" thickBot="1">
      <c r="A92" s="15"/>
      <c r="B92" s="52" t="s">
        <v>10</v>
      </c>
      <c r="C92" s="53" t="s">
        <v>11</v>
      </c>
      <c r="D92" s="53" t="s">
        <v>12</v>
      </c>
      <c r="E92" s="53" t="s">
        <v>33</v>
      </c>
      <c r="F92" s="54" t="s">
        <v>34</v>
      </c>
      <c r="G92" s="65"/>
      <c r="H92" s="17"/>
      <c r="J92" s="62"/>
      <c r="K92" s="62"/>
    </row>
    <row r="93" spans="1:11" ht="15">
      <c r="A93" s="15"/>
      <c r="B93" s="51"/>
      <c r="C93" s="51"/>
      <c r="D93" s="49"/>
      <c r="E93" s="51"/>
      <c r="F93" s="51"/>
      <c r="G93" s="67"/>
      <c r="H93" s="17"/>
      <c r="J93" s="62"/>
      <c r="K93" s="62"/>
    </row>
    <row r="94" spans="1:11" ht="15">
      <c r="A94" s="15"/>
      <c r="B94" s="85"/>
      <c r="C94" s="86"/>
      <c r="D94" s="87"/>
      <c r="E94" s="27">
        <f>IF(C94="","",(D94+7.6)/4)</f>
      </c>
      <c r="F94" s="44"/>
      <c r="G94" s="71"/>
      <c r="H94" s="17"/>
      <c r="J94" s="62"/>
      <c r="K94" s="62"/>
    </row>
    <row r="95" spans="1:11" ht="15">
      <c r="A95" s="15"/>
      <c r="B95" s="85"/>
      <c r="C95" s="86"/>
      <c r="D95" s="86"/>
      <c r="E95" s="27">
        <f aca="true" t="shared" si="1" ref="E95:E102">IF(C95="","",(D95+7.6)/4)</f>
      </c>
      <c r="F95" s="44"/>
      <c r="G95" s="71"/>
      <c r="H95" s="17"/>
      <c r="J95" s="62"/>
      <c r="K95" s="62"/>
    </row>
    <row r="96" spans="1:11" ht="15">
      <c r="A96" s="15"/>
      <c r="B96" s="85"/>
      <c r="C96" s="86"/>
      <c r="D96" s="86"/>
      <c r="E96" s="27">
        <f t="shared" si="1"/>
      </c>
      <c r="F96" s="44"/>
      <c r="G96" s="71"/>
      <c r="H96" s="17"/>
      <c r="J96" s="62"/>
      <c r="K96" s="62"/>
    </row>
    <row r="97" spans="1:11" ht="15">
      <c r="A97" s="15"/>
      <c r="B97" s="85"/>
      <c r="C97" s="86"/>
      <c r="D97" s="86"/>
      <c r="E97" s="27">
        <f t="shared" si="1"/>
      </c>
      <c r="F97" s="44"/>
      <c r="G97" s="71"/>
      <c r="H97" s="17"/>
      <c r="J97" s="62"/>
      <c r="K97" s="62"/>
    </row>
    <row r="98" spans="1:11" ht="15">
      <c r="A98" s="15"/>
      <c r="B98" s="85"/>
      <c r="C98" s="86"/>
      <c r="D98" s="86"/>
      <c r="E98" s="27">
        <f t="shared" si="1"/>
      </c>
      <c r="F98" s="44"/>
      <c r="G98" s="71"/>
      <c r="H98" s="17"/>
      <c r="J98" s="62"/>
      <c r="K98" s="62"/>
    </row>
    <row r="99" spans="1:11" ht="15">
      <c r="A99" s="15"/>
      <c r="B99" s="85"/>
      <c r="C99" s="86"/>
      <c r="D99" s="86"/>
      <c r="E99" s="27">
        <f t="shared" si="1"/>
      </c>
      <c r="F99" s="44"/>
      <c r="G99" s="65"/>
      <c r="H99" s="17"/>
      <c r="J99" s="62"/>
      <c r="K99" s="62"/>
    </row>
    <row r="100" spans="1:8" ht="15">
      <c r="A100" s="15"/>
      <c r="B100" s="85"/>
      <c r="C100" s="86"/>
      <c r="D100" s="86"/>
      <c r="E100" s="27">
        <f t="shared" si="1"/>
      </c>
      <c r="F100" s="44"/>
      <c r="G100" s="50"/>
      <c r="H100" s="17"/>
    </row>
    <row r="101" spans="1:8" ht="15">
      <c r="A101" s="15"/>
      <c r="B101" s="85"/>
      <c r="C101" s="86"/>
      <c r="D101" s="86"/>
      <c r="E101" s="27">
        <f t="shared" si="1"/>
      </c>
      <c r="F101" s="44"/>
      <c r="G101" s="50"/>
      <c r="H101" s="17"/>
    </row>
    <row r="102" spans="1:8" ht="15">
      <c r="A102" s="15"/>
      <c r="B102" s="85"/>
      <c r="C102" s="86"/>
      <c r="D102" s="86"/>
      <c r="E102" s="27">
        <f t="shared" si="1"/>
      </c>
      <c r="F102" s="44"/>
      <c r="G102" s="50"/>
      <c r="H102" s="17"/>
    </row>
    <row r="103" spans="1:8" ht="15">
      <c r="A103" s="15"/>
      <c r="B103" s="80"/>
      <c r="C103" s="51"/>
      <c r="D103" s="81" t="str">
        <f>IF(C104=0,"0",SUM(D94:D102)/COUNT(D94:D102))</f>
        <v>0</v>
      </c>
      <c r="E103" s="50"/>
      <c r="F103" s="88" t="str">
        <f>D103</f>
        <v>0</v>
      </c>
      <c r="G103" s="50"/>
      <c r="H103" s="17"/>
    </row>
    <row r="104" spans="1:10" ht="15">
      <c r="A104" s="15"/>
      <c r="B104" s="41" t="s">
        <v>30</v>
      </c>
      <c r="C104" s="41">
        <f>COUNT(C94:C102)</f>
        <v>0</v>
      </c>
      <c r="D104" s="83"/>
      <c r="E104" s="84"/>
      <c r="F104" s="51"/>
      <c r="G104" s="41" t="s">
        <v>13</v>
      </c>
      <c r="H104" s="17"/>
      <c r="J104" s="74"/>
    </row>
    <row r="105" spans="1:10" ht="15.75" thickBot="1">
      <c r="A105" s="15"/>
      <c r="B105" s="51"/>
      <c r="C105" s="51"/>
      <c r="D105" s="83"/>
      <c r="E105" s="83"/>
      <c r="F105" s="51"/>
      <c r="G105" s="63">
        <f>IF(C104=0,0,IF(F103&gt;32.4,10,(F103+7.6)/4))</f>
        <v>0</v>
      </c>
      <c r="H105" s="17"/>
      <c r="J105" s="74"/>
    </row>
    <row r="106" spans="1:10" ht="15">
      <c r="A106" s="15"/>
      <c r="B106" s="16"/>
      <c r="C106" s="16"/>
      <c r="D106" s="16"/>
      <c r="E106" s="16"/>
      <c r="F106" s="16"/>
      <c r="G106" s="16"/>
      <c r="H106" s="17"/>
      <c r="J106" s="74"/>
    </row>
    <row r="107" spans="1:10" ht="15">
      <c r="A107" s="15"/>
      <c r="B107" s="16"/>
      <c r="C107" s="16"/>
      <c r="D107" s="16"/>
      <c r="E107" s="16"/>
      <c r="F107" s="16"/>
      <c r="G107" s="16"/>
      <c r="H107" s="17"/>
      <c r="J107" s="74"/>
    </row>
    <row r="108" spans="1:10" ht="15">
      <c r="A108" s="15"/>
      <c r="B108" s="60"/>
      <c r="C108" s="41" t="s">
        <v>15</v>
      </c>
      <c r="D108" s="41" t="s">
        <v>16</v>
      </c>
      <c r="E108" s="41" t="s">
        <v>17</v>
      </c>
      <c r="F108" s="60"/>
      <c r="G108" s="65"/>
      <c r="H108" s="17"/>
      <c r="J108" s="74"/>
    </row>
    <row r="109" spans="1:10" ht="15">
      <c r="A109" s="15"/>
      <c r="B109" s="76" t="s">
        <v>18</v>
      </c>
      <c r="C109" s="77">
        <f>C86</f>
        <v>8</v>
      </c>
      <c r="D109" s="77">
        <f>C104</f>
        <v>0</v>
      </c>
      <c r="E109" s="77">
        <f>C109+D109</f>
        <v>8</v>
      </c>
      <c r="F109" s="60"/>
      <c r="G109" s="65"/>
      <c r="H109" s="17"/>
      <c r="J109" s="74"/>
    </row>
    <row r="110" spans="1:10" ht="15">
      <c r="A110" s="15"/>
      <c r="B110" s="78"/>
      <c r="C110" s="65"/>
      <c r="D110" s="65"/>
      <c r="E110" s="65"/>
      <c r="F110" s="60"/>
      <c r="G110" s="65"/>
      <c r="H110" s="17"/>
      <c r="J110" s="74"/>
    </row>
    <row r="111" spans="1:10" ht="15">
      <c r="A111" s="15"/>
      <c r="B111" s="16"/>
      <c r="C111" s="16"/>
      <c r="D111" s="16"/>
      <c r="E111" s="16"/>
      <c r="F111" s="16"/>
      <c r="G111" s="16"/>
      <c r="H111" s="17"/>
      <c r="J111" s="74"/>
    </row>
    <row r="112" spans="1:10" ht="15">
      <c r="A112" s="15"/>
      <c r="B112" s="41" t="s">
        <v>8</v>
      </c>
      <c r="C112" s="41">
        <f>E109</f>
        <v>8</v>
      </c>
      <c r="D112" s="42">
        <f>IF(G104=0,"0",SUM(D102:D110)/COUNT(D102:D110))</f>
        <v>0</v>
      </c>
      <c r="E112" s="43" t="str">
        <f>IF(G102=0,"0",SUM(E102:E110)/COUNT(E102:E110))</f>
        <v>0</v>
      </c>
      <c r="F112" s="44"/>
      <c r="G112" s="41" t="s">
        <v>13</v>
      </c>
      <c r="H112" s="17"/>
      <c r="I112" s="74"/>
      <c r="J112" s="74"/>
    </row>
    <row r="113" spans="1:10" ht="15.75" thickBot="1">
      <c r="A113" s="15"/>
      <c r="B113" s="44"/>
      <c r="C113" s="44"/>
      <c r="D113" s="42" t="str">
        <f>IF(D112&gt;35,9,IF(D114=0,"0",(D112+10)/5))</f>
        <v>0</v>
      </c>
      <c r="E113" s="42">
        <f>IF(E112&gt;35,10,IF(E114=0,"0",(E112+15)/5))</f>
        <v>10</v>
      </c>
      <c r="F113" s="44"/>
      <c r="G113" s="79">
        <f>ROUNDUP(IF(C112=0,0,((C109*G87)+(D109*G105))/C112),2)</f>
        <v>9.549999999999999</v>
      </c>
      <c r="H113" s="17"/>
      <c r="I113" s="74"/>
      <c r="J113" s="74"/>
    </row>
    <row r="114" spans="1:10" ht="15">
      <c r="A114" s="15"/>
      <c r="B114" s="16"/>
      <c r="C114" s="16"/>
      <c r="D114" s="16"/>
      <c r="E114" s="16"/>
      <c r="F114" s="16"/>
      <c r="G114" s="16"/>
      <c r="H114" s="17"/>
      <c r="I114" s="74"/>
      <c r="J114" s="74"/>
    </row>
    <row r="115" spans="1:10" ht="15.75" thickBot="1">
      <c r="A115" s="15"/>
      <c r="B115" s="16"/>
      <c r="C115" s="16"/>
      <c r="D115" s="16"/>
      <c r="E115" s="16"/>
      <c r="F115" s="16"/>
      <c r="G115" s="16"/>
      <c r="H115" s="17"/>
      <c r="I115" s="74"/>
      <c r="J115" s="74"/>
    </row>
    <row r="116" spans="1:10" ht="15.75" thickBot="1">
      <c r="A116" s="15"/>
      <c r="B116" s="116" t="s">
        <v>4</v>
      </c>
      <c r="C116" s="117"/>
      <c r="D116" s="117"/>
      <c r="E116" s="118"/>
      <c r="F116" s="16"/>
      <c r="G116" s="46">
        <f>IF(D120=0,0,SUM(F120)/SUM(D120))</f>
        <v>9.549999999999999</v>
      </c>
      <c r="H116" s="17"/>
      <c r="I116" s="74"/>
      <c r="J116" s="74"/>
    </row>
    <row r="117" spans="1:10" ht="15">
      <c r="A117" s="15"/>
      <c r="B117" s="16"/>
      <c r="C117" s="16"/>
      <c r="D117" s="16"/>
      <c r="E117" s="16"/>
      <c r="F117" s="16"/>
      <c r="G117" s="38"/>
      <c r="H117" s="17"/>
      <c r="I117" s="74"/>
      <c r="J117" s="74"/>
    </row>
    <row r="118" spans="1:10" ht="15">
      <c r="A118" s="15"/>
      <c r="B118" s="119" t="s">
        <v>19</v>
      </c>
      <c r="C118" s="120"/>
      <c r="D118" s="47" t="s">
        <v>18</v>
      </c>
      <c r="E118" s="47" t="s">
        <v>13</v>
      </c>
      <c r="F118" s="16"/>
      <c r="G118" s="38"/>
      <c r="H118" s="17"/>
      <c r="I118" s="74"/>
      <c r="J118" s="74"/>
    </row>
    <row r="119" spans="1:10" ht="15.75" thickBot="1">
      <c r="A119" s="15"/>
      <c r="B119" s="16"/>
      <c r="C119" s="16"/>
      <c r="D119" s="16"/>
      <c r="E119" s="16"/>
      <c r="F119" s="16"/>
      <c r="G119" s="38"/>
      <c r="H119" s="17"/>
      <c r="I119" s="74"/>
      <c r="J119" s="74"/>
    </row>
    <row r="120" spans="1:10" ht="15.75" thickBot="1">
      <c r="A120" s="15"/>
      <c r="B120" s="114" t="s">
        <v>7</v>
      </c>
      <c r="C120" s="115"/>
      <c r="D120" s="28">
        <f>C112</f>
        <v>8</v>
      </c>
      <c r="E120" s="6">
        <f>G113</f>
        <v>9.549999999999999</v>
      </c>
      <c r="F120" s="48">
        <f>D120*E120</f>
        <v>76.39999999999999</v>
      </c>
      <c r="G120" s="38"/>
      <c r="H120" s="17"/>
      <c r="I120" s="74"/>
      <c r="J120" s="74"/>
    </row>
    <row r="121" spans="1:10" ht="15">
      <c r="A121" s="15"/>
      <c r="B121" s="16"/>
      <c r="C121" s="16"/>
      <c r="D121" s="16"/>
      <c r="E121" s="16"/>
      <c r="F121" s="16"/>
      <c r="G121" s="16"/>
      <c r="H121" s="17"/>
      <c r="I121" s="74"/>
      <c r="J121" s="74"/>
    </row>
    <row r="122" spans="1:10" ht="15">
      <c r="A122" s="15"/>
      <c r="B122" s="16"/>
      <c r="C122" s="16"/>
      <c r="D122" s="16"/>
      <c r="E122" s="16"/>
      <c r="F122" s="16"/>
      <c r="G122" s="16"/>
      <c r="H122" s="17"/>
      <c r="I122" s="74"/>
      <c r="J122" s="74"/>
    </row>
    <row r="123" spans="1:10" ht="15">
      <c r="A123" s="11"/>
      <c r="B123" s="12"/>
      <c r="C123" s="12"/>
      <c r="D123" s="12"/>
      <c r="E123" s="12"/>
      <c r="F123" s="12"/>
      <c r="G123" s="13"/>
      <c r="H123" s="14"/>
      <c r="I123" s="74"/>
      <c r="J123" s="74"/>
    </row>
    <row r="124" spans="1:10" ht="15">
      <c r="A124" s="15"/>
      <c r="B124" s="16"/>
      <c r="C124" s="16"/>
      <c r="D124" s="16"/>
      <c r="E124" s="16"/>
      <c r="F124" s="16"/>
      <c r="G124" s="16"/>
      <c r="H124" s="17"/>
      <c r="I124" s="74"/>
      <c r="J124" s="74"/>
    </row>
    <row r="125" spans="1:10" ht="15.75" thickBot="1">
      <c r="A125" s="15"/>
      <c r="B125" s="19"/>
      <c r="C125" s="19"/>
      <c r="D125" s="16"/>
      <c r="E125" s="16"/>
      <c r="F125" s="16"/>
      <c r="G125" s="38"/>
      <c r="H125" s="17"/>
      <c r="I125" s="74"/>
      <c r="J125" s="74"/>
    </row>
    <row r="126" spans="1:10" ht="15.75" thickBot="1">
      <c r="A126" s="15"/>
      <c r="B126" s="112" t="s">
        <v>6</v>
      </c>
      <c r="C126" s="95"/>
      <c r="D126" s="95"/>
      <c r="E126" s="96"/>
      <c r="F126" s="93" t="s">
        <v>48</v>
      </c>
      <c r="G126" s="94" t="s">
        <v>50</v>
      </c>
      <c r="H126" s="17"/>
      <c r="I126" s="74"/>
      <c r="J126" s="74"/>
    </row>
    <row r="127" spans="1:10" ht="15.75" thickBot="1">
      <c r="A127" s="15"/>
      <c r="B127" s="16"/>
      <c r="C127" s="16"/>
      <c r="D127" s="16"/>
      <c r="E127" s="16"/>
      <c r="F127" s="16"/>
      <c r="G127" s="38"/>
      <c r="H127" s="17"/>
      <c r="I127" s="74"/>
      <c r="J127" s="74"/>
    </row>
    <row r="128" spans="1:10" ht="15.75" thickBot="1">
      <c r="A128" s="15"/>
      <c r="B128" s="113" t="s">
        <v>20</v>
      </c>
      <c r="C128" s="97"/>
      <c r="D128" s="97"/>
      <c r="E128" s="98"/>
      <c r="F128" s="49"/>
      <c r="G128" s="50"/>
      <c r="H128" s="17"/>
      <c r="I128" s="74"/>
      <c r="J128" s="74"/>
    </row>
    <row r="129" spans="1:10" ht="15.75" thickBot="1">
      <c r="A129" s="15"/>
      <c r="B129" s="51"/>
      <c r="C129" s="51"/>
      <c r="D129" s="51"/>
      <c r="E129" s="51"/>
      <c r="F129" s="49"/>
      <c r="G129" s="50"/>
      <c r="H129" s="17"/>
      <c r="I129" s="74"/>
      <c r="J129" s="74"/>
    </row>
    <row r="130" spans="1:10" ht="15.75" thickBot="1">
      <c r="A130" s="15"/>
      <c r="B130" s="52" t="s">
        <v>10</v>
      </c>
      <c r="C130" s="53" t="s">
        <v>11</v>
      </c>
      <c r="D130" s="53" t="s">
        <v>21</v>
      </c>
      <c r="E130" s="53" t="s">
        <v>22</v>
      </c>
      <c r="F130" s="53" t="s">
        <v>23</v>
      </c>
      <c r="G130" s="54" t="s">
        <v>24</v>
      </c>
      <c r="H130" s="55"/>
      <c r="I130" s="74"/>
      <c r="J130" s="74"/>
    </row>
    <row r="131" spans="1:10" ht="15">
      <c r="A131" s="15"/>
      <c r="B131" s="51"/>
      <c r="C131" s="51"/>
      <c r="D131" s="49"/>
      <c r="E131" s="16"/>
      <c r="F131" s="51"/>
      <c r="G131" s="50"/>
      <c r="H131" s="56"/>
      <c r="I131" s="74"/>
      <c r="J131" s="74"/>
    </row>
    <row r="132" spans="1:10" ht="15">
      <c r="A132" s="15"/>
      <c r="B132" s="100" t="s">
        <v>37</v>
      </c>
      <c r="C132" s="101">
        <v>1962</v>
      </c>
      <c r="D132" s="101"/>
      <c r="E132" s="103">
        <v>35</v>
      </c>
      <c r="F132" s="101"/>
      <c r="G132" s="104"/>
      <c r="H132" s="57">
        <f>SUM(D132:D139)</f>
        <v>136</v>
      </c>
      <c r="I132" s="74"/>
      <c r="J132" s="74"/>
    </row>
    <row r="133" spans="1:10" ht="15">
      <c r="A133" s="15"/>
      <c r="B133" s="100" t="s">
        <v>42</v>
      </c>
      <c r="C133" s="101">
        <v>1947</v>
      </c>
      <c r="D133" s="101">
        <v>47</v>
      </c>
      <c r="E133" s="103"/>
      <c r="F133" s="101"/>
      <c r="G133" s="101"/>
      <c r="H133" s="56">
        <f>SUM(E132:E140)</f>
        <v>35</v>
      </c>
      <c r="I133" s="74"/>
      <c r="J133" s="74"/>
    </row>
    <row r="134" spans="1:10" ht="15">
      <c r="A134" s="15"/>
      <c r="B134" s="100" t="s">
        <v>44</v>
      </c>
      <c r="C134" s="101">
        <v>1977</v>
      </c>
      <c r="D134" s="101">
        <v>41</v>
      </c>
      <c r="E134" s="103"/>
      <c r="F134" s="101"/>
      <c r="G134" s="104"/>
      <c r="H134" s="57">
        <f>SUM(F132:F140)</f>
        <v>0</v>
      </c>
      <c r="I134" s="74"/>
      <c r="J134" s="74"/>
    </row>
    <row r="135" spans="1:10" ht="15">
      <c r="A135" s="15"/>
      <c r="B135" s="100" t="s">
        <v>43</v>
      </c>
      <c r="C135" s="101">
        <v>1976</v>
      </c>
      <c r="D135" s="101">
        <v>48</v>
      </c>
      <c r="E135" s="103"/>
      <c r="F135" s="101"/>
      <c r="G135" s="104"/>
      <c r="H135" s="55"/>
      <c r="I135" s="74"/>
      <c r="J135" s="74"/>
    </row>
    <row r="136" spans="1:10" ht="15">
      <c r="A136" s="15"/>
      <c r="B136" s="100"/>
      <c r="C136" s="101"/>
      <c r="D136" s="101"/>
      <c r="E136" s="105"/>
      <c r="F136" s="101"/>
      <c r="G136" s="104"/>
      <c r="H136" s="55"/>
      <c r="I136" s="74"/>
      <c r="J136" s="74"/>
    </row>
    <row r="137" spans="1:9" ht="15">
      <c r="A137" s="15"/>
      <c r="B137" s="100"/>
      <c r="C137" s="101"/>
      <c r="D137" s="101"/>
      <c r="E137" s="105"/>
      <c r="F137" s="101"/>
      <c r="G137" s="104"/>
      <c r="H137" s="55"/>
      <c r="I137" s="74"/>
    </row>
    <row r="138" spans="1:9" ht="15">
      <c r="A138" s="15"/>
      <c r="B138" s="100"/>
      <c r="C138" s="101"/>
      <c r="D138" s="101"/>
      <c r="E138" s="103"/>
      <c r="F138" s="101"/>
      <c r="G138" s="104"/>
      <c r="H138" s="55"/>
      <c r="I138" s="74"/>
    </row>
    <row r="139" spans="1:9" ht="15">
      <c r="A139" s="15"/>
      <c r="B139" s="106"/>
      <c r="C139" s="107"/>
      <c r="D139" s="107"/>
      <c r="E139" s="108"/>
      <c r="F139" s="108"/>
      <c r="G139" s="104"/>
      <c r="H139" s="55"/>
      <c r="I139" s="74"/>
    </row>
    <row r="140" spans="1:9" ht="15">
      <c r="A140" s="15"/>
      <c r="B140" s="106"/>
      <c r="C140" s="107"/>
      <c r="D140" s="107"/>
      <c r="E140" s="108"/>
      <c r="F140" s="109"/>
      <c r="G140" s="104"/>
      <c r="H140" s="55"/>
      <c r="I140" s="74"/>
    </row>
    <row r="141" spans="1:9" ht="15">
      <c r="A141" s="15"/>
      <c r="B141" s="58"/>
      <c r="C141" s="44"/>
      <c r="D141" s="59">
        <f>D143</f>
        <v>45.333333333333336</v>
      </c>
      <c r="E141" s="59">
        <f>E143</f>
        <v>35</v>
      </c>
      <c r="F141" s="59" t="str">
        <f>F143</f>
        <v>0</v>
      </c>
      <c r="G141" s="51"/>
      <c r="H141" s="55"/>
      <c r="I141" s="74"/>
    </row>
    <row r="142" spans="1:9" ht="15">
      <c r="A142" s="40"/>
      <c r="B142" s="58"/>
      <c r="C142" s="44"/>
      <c r="D142" s="44"/>
      <c r="E142" s="60"/>
      <c r="F142" s="61" t="s">
        <v>25</v>
      </c>
      <c r="G142" s="47">
        <f>SUM(G132:G140)</f>
        <v>0</v>
      </c>
      <c r="H142" s="55"/>
      <c r="I142" s="74"/>
    </row>
    <row r="143" spans="1:9" ht="15">
      <c r="A143" s="40"/>
      <c r="B143" s="41" t="s">
        <v>26</v>
      </c>
      <c r="C143" s="41">
        <f>G146</f>
        <v>4</v>
      </c>
      <c r="D143" s="43">
        <f>IF(H132=0,"0",SUM(D132:D140)/COUNT(D132:D140))</f>
        <v>45.333333333333336</v>
      </c>
      <c r="E143" s="43">
        <f>IF(H133=0,"0",SUM(E132:E140)/COUNT(E132:E140))</f>
        <v>35</v>
      </c>
      <c r="F143" s="43" t="str">
        <f>IF(H134=0,"0",SUM(F132:F140)/COUNT(F132:F140))</f>
        <v>0</v>
      </c>
      <c r="G143" s="41" t="s">
        <v>13</v>
      </c>
      <c r="H143" s="17"/>
      <c r="I143" s="74"/>
    </row>
    <row r="144" spans="1:9" ht="15.75" thickBot="1">
      <c r="A144" s="40"/>
      <c r="B144" s="44"/>
      <c r="C144" s="44"/>
      <c r="D144" s="42">
        <f>IF(D143&gt;35,9,IF(D145=0,"0",(D143+10)/5))</f>
        <v>9</v>
      </c>
      <c r="E144" s="42">
        <f>IF(E143&gt;35,9.5,IF(E145=0,"0",(E143+12.5)/5))</f>
        <v>9.5</v>
      </c>
      <c r="F144" s="42">
        <f>IF(F143&gt;35,10,IF(F145=0,"0",(F143+15)/5))</f>
        <v>10</v>
      </c>
      <c r="G144" s="63">
        <f>IF(C143=0,0,((D144*D146)+(E144*E146)+(F144*F146))/G146)</f>
        <v>9.125</v>
      </c>
      <c r="H144" s="17"/>
      <c r="I144" s="74"/>
    </row>
    <row r="145" spans="1:9" ht="15">
      <c r="A145" s="40"/>
      <c r="B145" s="44"/>
      <c r="C145" s="44"/>
      <c r="D145" s="64">
        <f>SUM(D132:D140)</f>
        <v>136</v>
      </c>
      <c r="E145" s="64">
        <f>SUM(E132:E140)</f>
        <v>35</v>
      </c>
      <c r="F145" s="64">
        <f>SUM(F132:F140)</f>
        <v>0</v>
      </c>
      <c r="G145" s="65"/>
      <c r="H145" s="17"/>
      <c r="I145" s="74"/>
    </row>
    <row r="146" spans="1:9" ht="15.75" thickBot="1">
      <c r="A146" s="40"/>
      <c r="B146" s="44"/>
      <c r="C146" s="44"/>
      <c r="D146" s="64">
        <f>COUNT(D132:D139)</f>
        <v>3</v>
      </c>
      <c r="E146" s="64">
        <f>COUNT(E132:E140)</f>
        <v>1</v>
      </c>
      <c r="F146" s="64">
        <f>COUNT(F132:F140)</f>
        <v>0</v>
      </c>
      <c r="G146" s="39">
        <f>SUM(D146:F146)</f>
        <v>4</v>
      </c>
      <c r="H146" s="17"/>
      <c r="I146" s="74"/>
    </row>
    <row r="147" spans="1:9" ht="15.75" thickBot="1">
      <c r="A147" s="40"/>
      <c r="B147" s="113" t="s">
        <v>27</v>
      </c>
      <c r="C147" s="97"/>
      <c r="D147" s="97"/>
      <c r="E147" s="98"/>
      <c r="F147" s="60"/>
      <c r="G147" s="65"/>
      <c r="H147" s="17"/>
      <c r="I147" s="74"/>
    </row>
    <row r="148" spans="1:9" ht="15.75" thickBot="1">
      <c r="A148" s="40"/>
      <c r="B148" s="44"/>
      <c r="C148" s="44"/>
      <c r="D148" s="44"/>
      <c r="E148" s="44"/>
      <c r="F148" s="60"/>
      <c r="G148" s="65"/>
      <c r="H148" s="17"/>
      <c r="I148" s="74"/>
    </row>
    <row r="149" spans="1:9" ht="15.75" thickBot="1">
      <c r="A149" s="40"/>
      <c r="B149" s="52" t="s">
        <v>10</v>
      </c>
      <c r="C149" s="53" t="s">
        <v>11</v>
      </c>
      <c r="D149" s="53" t="s">
        <v>28</v>
      </c>
      <c r="E149" s="53" t="s">
        <v>29</v>
      </c>
      <c r="F149" s="66"/>
      <c r="G149" s="54" t="s">
        <v>24</v>
      </c>
      <c r="H149" s="17"/>
      <c r="I149" s="74"/>
    </row>
    <row r="150" spans="1:9" ht="15">
      <c r="A150" s="40"/>
      <c r="B150" s="44"/>
      <c r="C150" s="44"/>
      <c r="D150" s="60"/>
      <c r="E150" s="44"/>
      <c r="F150" s="60"/>
      <c r="G150" s="67"/>
      <c r="H150" s="68"/>
      <c r="I150" s="74"/>
    </row>
    <row r="151" spans="1:9" ht="15">
      <c r="A151" s="40"/>
      <c r="B151" s="100" t="s">
        <v>39</v>
      </c>
      <c r="C151" s="101">
        <v>1982</v>
      </c>
      <c r="D151" s="101"/>
      <c r="E151" s="101">
        <v>38</v>
      </c>
      <c r="F151" s="60"/>
      <c r="G151" s="110"/>
      <c r="H151" s="69">
        <f>SUM(E151:E156)</f>
        <v>108</v>
      </c>
      <c r="I151" s="74"/>
    </row>
    <row r="152" spans="1:9" ht="15">
      <c r="A152" s="40"/>
      <c r="B152" s="100" t="s">
        <v>40</v>
      </c>
      <c r="C152" s="101">
        <v>1977</v>
      </c>
      <c r="D152" s="101"/>
      <c r="E152" s="101">
        <v>36</v>
      </c>
      <c r="F152" s="60"/>
      <c r="G152" s="110"/>
      <c r="H152" s="70">
        <f>SUM(D151:D156)</f>
        <v>0</v>
      </c>
      <c r="I152" s="74"/>
    </row>
    <row r="153" spans="1:9" ht="15">
      <c r="A153" s="40"/>
      <c r="B153" s="100" t="s">
        <v>52</v>
      </c>
      <c r="C153" s="101">
        <v>1974</v>
      </c>
      <c r="D153" s="101"/>
      <c r="E153" s="101">
        <v>34</v>
      </c>
      <c r="F153" s="60"/>
      <c r="G153" s="110"/>
      <c r="H153" s="68"/>
      <c r="I153" s="74"/>
    </row>
    <row r="154" spans="1:9" ht="15">
      <c r="A154" s="40"/>
      <c r="B154" s="101"/>
      <c r="C154" s="101"/>
      <c r="D154" s="101"/>
      <c r="E154" s="101"/>
      <c r="F154" s="60"/>
      <c r="G154" s="111"/>
      <c r="H154" s="17"/>
      <c r="I154" s="74"/>
    </row>
    <row r="155" spans="1:9" ht="15">
      <c r="A155" s="40"/>
      <c r="B155" s="101"/>
      <c r="C155" s="101"/>
      <c r="D155" s="101"/>
      <c r="E155" s="101"/>
      <c r="F155" s="60"/>
      <c r="G155" s="111"/>
      <c r="H155" s="17"/>
      <c r="I155" s="74"/>
    </row>
    <row r="156" spans="1:9" ht="15">
      <c r="A156" s="40"/>
      <c r="B156" s="101"/>
      <c r="C156" s="101"/>
      <c r="D156" s="101"/>
      <c r="E156" s="101"/>
      <c r="F156" s="71">
        <f>IF(C158="","",I102)</f>
      </c>
      <c r="G156" s="111"/>
      <c r="H156" s="17"/>
      <c r="I156" s="74"/>
    </row>
    <row r="157" spans="1:9" ht="15">
      <c r="A157" s="40"/>
      <c r="B157" s="44"/>
      <c r="C157" s="44"/>
      <c r="D157" s="59">
        <f>IF(SUM(D151:D156)=0,0,SUM(D151:D156)/COUNT(D151:D156))</f>
        <v>0</v>
      </c>
      <c r="E157" s="59">
        <f>SUM(E151:E156)/COUNT(E151:E156)</f>
        <v>36</v>
      </c>
      <c r="F157" s="71"/>
      <c r="G157" s="65"/>
      <c r="H157" s="17"/>
      <c r="I157" s="74"/>
    </row>
    <row r="158" spans="1:9" ht="15">
      <c r="A158" s="40"/>
      <c r="B158" s="71"/>
      <c r="C158" s="71"/>
      <c r="D158" s="39">
        <f>IF(H152=0,0,SUM(D151:D156)/COUNT(D151:D156))</f>
        <v>0</v>
      </c>
      <c r="E158" s="39">
        <f>IF(H151=0,"0",SUM(E151:E156)/COUNT(E151:E156))</f>
        <v>36</v>
      </c>
      <c r="F158" s="41" t="s">
        <v>25</v>
      </c>
      <c r="G158" s="72">
        <f>SUM(G151:G156)</f>
        <v>0</v>
      </c>
      <c r="H158" s="73"/>
      <c r="I158" s="74"/>
    </row>
    <row r="159" spans="1:9" ht="15">
      <c r="A159" s="40"/>
      <c r="B159" s="41" t="s">
        <v>30</v>
      </c>
      <c r="C159" s="41">
        <f>(COUNT(C151:C156))</f>
        <v>3</v>
      </c>
      <c r="D159" s="39">
        <f>IF(D158=0,0,(D158+10)/5)</f>
        <v>0</v>
      </c>
      <c r="E159" s="39">
        <f>IF(E160=0,"0",(E158+15)/5)</f>
        <v>10.2</v>
      </c>
      <c r="F159" s="64">
        <f>IF(D159="","",I103)</f>
        <v>0</v>
      </c>
      <c r="G159" s="25" t="s">
        <v>13</v>
      </c>
      <c r="H159" s="73"/>
      <c r="I159" s="74"/>
    </row>
    <row r="160" spans="1:9" ht="15.75" thickBot="1">
      <c r="A160" s="40"/>
      <c r="B160" s="44"/>
      <c r="C160" s="44"/>
      <c r="D160" s="64"/>
      <c r="E160" s="64">
        <f>SUM(E151:E156)</f>
        <v>108</v>
      </c>
      <c r="F160" s="48"/>
      <c r="G160" s="63">
        <f>IF(D164=0,0,(((D162*D161)+(E162*E161))/F161))</f>
        <v>10</v>
      </c>
      <c r="H160" s="73"/>
      <c r="I160" s="74"/>
    </row>
    <row r="161" spans="1:9" ht="15">
      <c r="A161" s="40"/>
      <c r="B161" s="44"/>
      <c r="C161" s="44"/>
      <c r="D161" s="64">
        <f>COUNT(D151:D156)</f>
        <v>0</v>
      </c>
      <c r="E161" s="64">
        <f>COUNT(E151:E156)</f>
        <v>3</v>
      </c>
      <c r="F161" s="39">
        <f>SUM(D161:E161)</f>
        <v>3</v>
      </c>
      <c r="G161" s="65"/>
      <c r="H161" s="73"/>
      <c r="I161" s="74"/>
    </row>
    <row r="162" spans="1:9" ht="15">
      <c r="A162" s="40"/>
      <c r="B162" s="60"/>
      <c r="C162" s="60"/>
      <c r="D162" s="39">
        <f>IF(D159&gt;9,9,D159)</f>
        <v>0</v>
      </c>
      <c r="E162" s="39">
        <f>IF(E159&gt;10,10,E159)</f>
        <v>10</v>
      </c>
      <c r="F162" s="75"/>
      <c r="G162" s="65"/>
      <c r="H162" s="73"/>
      <c r="I162" s="74"/>
    </row>
    <row r="163" spans="1:9" ht="15">
      <c r="A163" s="40"/>
      <c r="B163" s="60"/>
      <c r="C163" s="41" t="s">
        <v>15</v>
      </c>
      <c r="D163" s="41" t="s">
        <v>16</v>
      </c>
      <c r="E163" s="41" t="s">
        <v>17</v>
      </c>
      <c r="F163" s="60"/>
      <c r="G163" s="65"/>
      <c r="H163" s="17"/>
      <c r="I163" s="74"/>
    </row>
    <row r="164" spans="1:9" ht="15">
      <c r="A164" s="40"/>
      <c r="B164" s="76" t="s">
        <v>18</v>
      </c>
      <c r="C164" s="77">
        <f>C143</f>
        <v>4</v>
      </c>
      <c r="D164" s="77">
        <f>COUNT(D151:E154)</f>
        <v>3</v>
      </c>
      <c r="E164" s="77">
        <f>C164+D164</f>
        <v>7</v>
      </c>
      <c r="F164" s="60"/>
      <c r="G164" s="65"/>
      <c r="H164" s="17"/>
      <c r="I164" s="74"/>
    </row>
    <row r="165" spans="1:9" ht="15">
      <c r="A165" s="40"/>
      <c r="B165" s="78"/>
      <c r="C165" s="65"/>
      <c r="D165" s="65"/>
      <c r="E165" s="65"/>
      <c r="F165" s="60"/>
      <c r="G165" s="65"/>
      <c r="H165" s="17"/>
      <c r="I165" s="74"/>
    </row>
    <row r="166" spans="1:9" ht="15">
      <c r="A166" s="15"/>
      <c r="B166" s="16"/>
      <c r="C166" s="16"/>
      <c r="D166" s="16"/>
      <c r="E166" s="16"/>
      <c r="F166" s="35" t="s">
        <v>31</v>
      </c>
      <c r="G166" s="47">
        <f>G142+G158</f>
        <v>0</v>
      </c>
      <c r="H166" s="17"/>
      <c r="I166" s="74"/>
    </row>
    <row r="167" spans="1:8" ht="15">
      <c r="A167" s="15"/>
      <c r="B167" s="41" t="s">
        <v>8</v>
      </c>
      <c r="C167" s="41">
        <f>E164</f>
        <v>7</v>
      </c>
      <c r="D167" s="42">
        <f>IF(G159=0,"0",SUM(D156:D165)/COUNT(D156:D165))</f>
        <v>0.5</v>
      </c>
      <c r="E167" s="43" t="str">
        <f>IF(G156=0,"0",SUM(E156:E165)/COUNT(E156:E165))</f>
        <v>0</v>
      </c>
      <c r="F167" s="44"/>
      <c r="G167" s="41" t="s">
        <v>13</v>
      </c>
      <c r="H167" s="17"/>
    </row>
    <row r="168" spans="1:8" ht="15.75" thickBot="1">
      <c r="A168" s="15"/>
      <c r="B168" s="44"/>
      <c r="C168" s="44"/>
      <c r="D168" s="42" t="str">
        <f>IF(D167&gt;35,9,IF(D169=0,"0",(D167+10)/5))</f>
        <v>0</v>
      </c>
      <c r="E168" s="42">
        <f>IF(E167&gt;35,10,IF(E169=0,"0",(E167+15)/5))</f>
        <v>10</v>
      </c>
      <c r="F168" s="44"/>
      <c r="G168" s="79">
        <f>IF(C167=0,0,((G144*C143)+(G160*C159))/C167)</f>
        <v>9.5</v>
      </c>
      <c r="H168" s="17"/>
    </row>
    <row r="169" spans="1:8" ht="15">
      <c r="A169" s="15"/>
      <c r="B169" s="16"/>
      <c r="C169" s="16"/>
      <c r="D169" s="16"/>
      <c r="E169" s="16"/>
      <c r="F169" s="16"/>
      <c r="G169" s="16"/>
      <c r="H169" s="17"/>
    </row>
    <row r="170" spans="1:8" ht="15.75" thickBot="1">
      <c r="A170" s="15"/>
      <c r="B170" s="16"/>
      <c r="C170" s="16"/>
      <c r="D170" s="16"/>
      <c r="E170" s="16"/>
      <c r="F170" s="16"/>
      <c r="G170" s="16"/>
      <c r="H170" s="17"/>
    </row>
    <row r="171" spans="1:8" ht="15.75" thickBot="1">
      <c r="A171" s="15"/>
      <c r="B171" s="116" t="s">
        <v>6</v>
      </c>
      <c r="C171" s="117"/>
      <c r="D171" s="117"/>
      <c r="E171" s="118"/>
      <c r="F171" s="16"/>
      <c r="G171" s="46">
        <f>IF(D175=0,0,SUM(F175)/SUM(D175))</f>
        <v>9.5</v>
      </c>
      <c r="H171" s="17"/>
    </row>
    <row r="172" spans="1:8" ht="15">
      <c r="A172" s="15"/>
      <c r="B172" s="16"/>
      <c r="C172" s="16"/>
      <c r="D172" s="16"/>
      <c r="E172" s="16"/>
      <c r="F172" s="16"/>
      <c r="G172" s="38"/>
      <c r="H172" s="17"/>
    </row>
    <row r="173" spans="1:8" ht="15">
      <c r="A173" s="15"/>
      <c r="B173" s="119" t="s">
        <v>19</v>
      </c>
      <c r="C173" s="120"/>
      <c r="D173" s="47" t="s">
        <v>18</v>
      </c>
      <c r="E173" s="47" t="s">
        <v>13</v>
      </c>
      <c r="F173" s="16"/>
      <c r="G173" s="38"/>
      <c r="H173" s="17"/>
    </row>
    <row r="174" spans="1:8" ht="15.75" thickBot="1">
      <c r="A174" s="15"/>
      <c r="B174" s="16"/>
      <c r="C174" s="16"/>
      <c r="D174" s="16"/>
      <c r="E174" s="16"/>
      <c r="F174" s="16"/>
      <c r="G174" s="38"/>
      <c r="H174" s="17"/>
    </row>
    <row r="175" spans="1:8" ht="15.75" thickBot="1">
      <c r="A175" s="15"/>
      <c r="B175" s="114" t="s">
        <v>5</v>
      </c>
      <c r="C175" s="115"/>
      <c r="D175" s="28">
        <f>C167</f>
        <v>7</v>
      </c>
      <c r="E175" s="6">
        <f>G168</f>
        <v>9.5</v>
      </c>
      <c r="F175" s="48">
        <f>D175*E175</f>
        <v>66.5</v>
      </c>
      <c r="G175" s="38"/>
      <c r="H175" s="17"/>
    </row>
    <row r="176" spans="1:8" ht="15">
      <c r="A176" s="15"/>
      <c r="B176" s="16"/>
      <c r="C176" s="16"/>
      <c r="D176" s="16"/>
      <c r="E176" s="16"/>
      <c r="F176" s="16"/>
      <c r="G176" s="16"/>
      <c r="H176" s="17"/>
    </row>
    <row r="177" spans="1:8" ht="15">
      <c r="A177" s="15"/>
      <c r="B177" s="16"/>
      <c r="C177" s="16"/>
      <c r="D177" s="16"/>
      <c r="E177" s="16"/>
      <c r="F177" s="16"/>
      <c r="G177" s="16"/>
      <c r="H177" s="17"/>
    </row>
    <row r="178" spans="1:8" ht="15">
      <c r="A178" s="11"/>
      <c r="B178" s="12"/>
      <c r="C178" s="12"/>
      <c r="D178" s="12"/>
      <c r="E178" s="12"/>
      <c r="F178" s="12"/>
      <c r="G178" s="13"/>
      <c r="H178" s="14"/>
    </row>
  </sheetData>
  <sheetProtection/>
  <mergeCells count="24">
    <mergeCell ref="A1:H1"/>
    <mergeCell ref="B3:E3"/>
    <mergeCell ref="B5:E5"/>
    <mergeCell ref="B7:C7"/>
    <mergeCell ref="B13:E13"/>
    <mergeCell ref="B15:C15"/>
    <mergeCell ref="B9:E9"/>
    <mergeCell ref="B11:C11"/>
    <mergeCell ref="B17:C17"/>
    <mergeCell ref="B23:E23"/>
    <mergeCell ref="B25:E25"/>
    <mergeCell ref="B44:E44"/>
    <mergeCell ref="B60:E60"/>
    <mergeCell ref="B62:C62"/>
    <mergeCell ref="B120:C120"/>
    <mergeCell ref="B171:E171"/>
    <mergeCell ref="B173:C173"/>
    <mergeCell ref="B175:C175"/>
    <mergeCell ref="B64:C64"/>
    <mergeCell ref="B70:E70"/>
    <mergeCell ref="B72:E72"/>
    <mergeCell ref="B90:E90"/>
    <mergeCell ref="B116:E116"/>
    <mergeCell ref="B118:C118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vo Hus</dc:creator>
  <cp:keywords/>
  <dc:description/>
  <cp:lastModifiedBy>Markus.Romer</cp:lastModifiedBy>
  <dcterms:created xsi:type="dcterms:W3CDTF">2018-11-04T21:38:10Z</dcterms:created>
  <dcterms:modified xsi:type="dcterms:W3CDTF">2019-06-24T13:19:29Z</dcterms:modified>
  <cp:category/>
  <cp:version/>
  <cp:contentType/>
  <cp:contentStatus/>
</cp:coreProperties>
</file>