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<sst xmlns="http://schemas.openxmlformats.org/spreadsheetml/2006/main" count="141" uniqueCount="57">
  <si>
    <t>Notenberechnung Senioren</t>
  </si>
  <si>
    <t>1. Wettkampfteil</t>
  </si>
  <si>
    <t>Steinstossen</t>
  </si>
  <si>
    <t>2. Wettkampfteil</t>
  </si>
  <si>
    <t>Steinheben</t>
  </si>
  <si>
    <t>3. Wettkampfteil</t>
  </si>
  <si>
    <t>Schleuderball</t>
  </si>
  <si>
    <t>Kugelstossen</t>
  </si>
  <si>
    <t>Total Tu/Ti</t>
  </si>
  <si>
    <t>Steinstossen Senioren</t>
  </si>
  <si>
    <t>Name</t>
  </si>
  <si>
    <t>Jahrgang</t>
  </si>
  <si>
    <t>Weite</t>
  </si>
  <si>
    <t>Note</t>
  </si>
  <si>
    <t>Steinstossen Seniorinnen</t>
  </si>
  <si>
    <t>Männer</t>
  </si>
  <si>
    <t>Frauen</t>
  </si>
  <si>
    <t>Total</t>
  </si>
  <si>
    <t>Anzahl</t>
  </si>
  <si>
    <t>Disziplin</t>
  </si>
  <si>
    <t>Steinheben  Senioren</t>
  </si>
  <si>
    <t>Hübe 15kg</t>
  </si>
  <si>
    <t>Hübe 18kg</t>
  </si>
  <si>
    <t>Abzüge</t>
  </si>
  <si>
    <t>Abzüge Total</t>
  </si>
  <si>
    <t>Total Tu</t>
  </si>
  <si>
    <t>Steinheben Seniorinnen</t>
  </si>
  <si>
    <t>Hübe 8kg</t>
  </si>
  <si>
    <t>Hübe 10kg</t>
  </si>
  <si>
    <t>Total Ti</t>
  </si>
  <si>
    <t>Abzüge ges.</t>
  </si>
  <si>
    <t>Schleuderball Senioren</t>
  </si>
  <si>
    <t>Effek. Note</t>
  </si>
  <si>
    <t>Schnitt</t>
  </si>
  <si>
    <t>Schleuderball Seniorinnen</t>
  </si>
  <si>
    <t>Kugelstossen Senioren</t>
  </si>
  <si>
    <t>Vitus</t>
  </si>
  <si>
    <t>Markus</t>
  </si>
  <si>
    <t>René</t>
  </si>
  <si>
    <t>Silvan</t>
  </si>
  <si>
    <t>Ueli</t>
  </si>
  <si>
    <t>Pia</t>
  </si>
  <si>
    <t>Norbert</t>
  </si>
  <si>
    <t>Markus D.</t>
  </si>
  <si>
    <t>Roger</t>
  </si>
  <si>
    <t>Gregor</t>
  </si>
  <si>
    <t>Janine</t>
  </si>
  <si>
    <t>Markus Ra.</t>
  </si>
  <si>
    <t>Startzeit:</t>
  </si>
  <si>
    <t>08:00 Uhr</t>
  </si>
  <si>
    <t>10:54 Uhr</t>
  </si>
  <si>
    <t>09:00 Uhr</t>
  </si>
  <si>
    <t>Gesamtnote ETF Senioren</t>
  </si>
  <si>
    <t>Markus Ra</t>
  </si>
  <si>
    <t>Markus Ro.</t>
  </si>
  <si>
    <t>Gaby B.</t>
  </si>
  <si>
    <t>Christoph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</si>
</sst>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22"/>
      <color indexed="8"/>
      <name val="Calibri"/>
      <family val="2"/>
    </font>
    <font>
      <sz val="1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theme="7" tint="0.39998000860214233"/>
      <name val="Calibri"/>
      <family val="2"/>
    </font>
    <font>
      <sz val="11"/>
      <color theme="7" tint="0.39998000860214233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22"/>
      <color theme="1"/>
      <name val="Calibri"/>
      <family val="2"/>
    </font>
    <font>
      <sz val="17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/>
    </xf>
    <xf numFmtId="2" fontId="47" fillId="33" borderId="12" xfId="0" applyNumberFormat="1" applyFont="1" applyFill="1" applyBorder="1" applyAlignment="1">
      <alignment horizontal="center"/>
    </xf>
    <xf numFmtId="2" fontId="34" fillId="34" borderId="12" xfId="0" applyNumberFormat="1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0" fontId="34" fillId="17" borderId="0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34" fillId="17" borderId="10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34" fillId="37" borderId="14" xfId="0" applyFont="1" applyFill="1" applyBorder="1" applyAlignment="1">
      <alignment horizontal="center"/>
    </xf>
    <xf numFmtId="0" fontId="34" fillId="37" borderId="15" xfId="0" applyFont="1" applyFill="1" applyBorder="1" applyAlignment="1">
      <alignment horizontal="center"/>
    </xf>
    <xf numFmtId="0" fontId="34" fillId="3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center"/>
    </xf>
    <xf numFmtId="2" fontId="21" fillId="7" borderId="17" xfId="0" applyNumberFormat="1" applyFont="1" applyFill="1" applyBorder="1" applyAlignment="1">
      <alignment horizontal="center"/>
    </xf>
    <xf numFmtId="2" fontId="21" fillId="37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0" fontId="34" fillId="37" borderId="12" xfId="0" applyFont="1" applyFill="1" applyBorder="1" applyAlignment="1">
      <alignment horizontal="center"/>
    </xf>
    <xf numFmtId="2" fontId="34" fillId="33" borderId="12" xfId="0" applyNumberFormat="1" applyFont="1" applyFill="1" applyBorder="1" applyAlignment="1" quotePrefix="1">
      <alignment horizontal="center"/>
    </xf>
    <xf numFmtId="0" fontId="48" fillId="17" borderId="0" xfId="0" applyFont="1" applyFill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2" fontId="50" fillId="17" borderId="0" xfId="0" applyNumberFormat="1" applyFont="1" applyFill="1" applyBorder="1" applyAlignment="1" quotePrefix="1">
      <alignment horizontal="center"/>
    </xf>
    <xf numFmtId="0" fontId="51" fillId="17" borderId="0" xfId="0" applyFont="1" applyFill="1" applyBorder="1" applyAlignment="1">
      <alignment/>
    </xf>
    <xf numFmtId="2" fontId="21" fillId="37" borderId="18" xfId="0" applyNumberFormat="1" applyFont="1" applyFill="1" applyBorder="1" applyAlignment="1">
      <alignment horizontal="center"/>
    </xf>
    <xf numFmtId="0" fontId="34" fillId="17" borderId="0" xfId="0" applyFont="1" applyFill="1" applyBorder="1" applyAlignment="1">
      <alignment/>
    </xf>
    <xf numFmtId="2" fontId="49" fillId="17" borderId="0" xfId="0" applyNumberFormat="1" applyFont="1" applyFill="1" applyBorder="1" applyAlignment="1" quotePrefix="1">
      <alignment horizontal="center"/>
    </xf>
    <xf numFmtId="0" fontId="34" fillId="37" borderId="17" xfId="0" applyFont="1" applyFill="1" applyBorder="1" applyAlignment="1">
      <alignment horizontal="center"/>
    </xf>
    <xf numFmtId="0" fontId="34" fillId="37" borderId="17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1" fillId="37" borderId="17" xfId="0" applyFont="1" applyFill="1" applyBorder="1" applyAlignment="1">
      <alignment horizontal="center"/>
    </xf>
    <xf numFmtId="0" fontId="49" fillId="17" borderId="0" xfId="0" applyFont="1" applyFill="1" applyBorder="1" applyAlignment="1" quotePrefix="1">
      <alignment horizontal="center"/>
    </xf>
    <xf numFmtId="164" fontId="49" fillId="17" borderId="0" xfId="0" applyNumberFormat="1" applyFont="1" applyFill="1" applyBorder="1" applyAlignment="1" quotePrefix="1">
      <alignment horizontal="center"/>
    </xf>
    <xf numFmtId="0" fontId="21" fillId="17" borderId="0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50" fillId="17" borderId="0" xfId="0" applyFont="1" applyFill="1" applyBorder="1" applyAlignment="1" quotePrefix="1">
      <alignment horizontal="center"/>
    </xf>
    <xf numFmtId="2" fontId="34" fillId="38" borderId="12" xfId="0" applyNumberFormat="1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0" fillId="17" borderId="0" xfId="0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center"/>
    </xf>
    <xf numFmtId="0" fontId="52" fillId="17" borderId="0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2" fillId="37" borderId="15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50" fillId="17" borderId="11" xfId="0" applyFont="1" applyFill="1" applyBorder="1" applyAlignment="1">
      <alignment horizontal="center"/>
    </xf>
    <xf numFmtId="0" fontId="34" fillId="7" borderId="17" xfId="0" applyFont="1" applyFill="1" applyBorder="1" applyAlignment="1">
      <alignment horizontal="center"/>
    </xf>
    <xf numFmtId="0" fontId="52" fillId="7" borderId="17" xfId="0" applyFont="1" applyFill="1" applyBorder="1" applyAlignment="1">
      <alignment horizontal="center"/>
    </xf>
    <xf numFmtId="0" fontId="49" fillId="17" borderId="1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left"/>
    </xf>
    <xf numFmtId="164" fontId="21" fillId="37" borderId="17" xfId="0" applyNumberFormat="1" applyFont="1" applyFill="1" applyBorder="1" applyAlignment="1">
      <alignment horizontal="center"/>
    </xf>
    <xf numFmtId="0" fontId="52" fillId="17" borderId="2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52" fillId="37" borderId="20" xfId="0" applyFont="1" applyFill="1" applyBorder="1" applyAlignment="1">
      <alignment horizontal="center"/>
    </xf>
    <xf numFmtId="164" fontId="50" fillId="17" borderId="0" xfId="0" applyNumberFormat="1" applyFont="1" applyFill="1" applyBorder="1" applyAlignment="1" quotePrefix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50" fillId="17" borderId="0" xfId="0" applyFont="1" applyFill="1" applyBorder="1" applyAlignment="1">
      <alignment horizontal="center"/>
    </xf>
    <xf numFmtId="0" fontId="52" fillId="37" borderId="15" xfId="0" applyFont="1" applyFill="1" applyBorder="1" applyAlignment="1">
      <alignment/>
    </xf>
    <xf numFmtId="0" fontId="29" fillId="17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49" fillId="17" borderId="21" xfId="0" applyFont="1" applyFill="1" applyBorder="1" applyAlignment="1">
      <alignment horizontal="center"/>
    </xf>
    <xf numFmtId="0" fontId="50" fillId="17" borderId="21" xfId="0" applyFont="1" applyFill="1" applyBorder="1" applyAlignment="1">
      <alignment horizontal="center"/>
    </xf>
    <xf numFmtId="0" fontId="50" fillId="17" borderId="11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46" fillId="17" borderId="0" xfId="0" applyFont="1" applyFill="1" applyBorder="1" applyAlignment="1">
      <alignment horizontal="center"/>
    </xf>
    <xf numFmtId="164" fontId="52" fillId="37" borderId="17" xfId="0" applyNumberFormat="1" applyFont="1" applyFill="1" applyBorder="1" applyAlignment="1">
      <alignment horizontal="center"/>
    </xf>
    <xf numFmtId="0" fontId="25" fillId="17" borderId="11" xfId="0" applyFont="1" applyFill="1" applyBorder="1" applyAlignment="1">
      <alignment/>
    </xf>
    <xf numFmtId="0" fontId="21" fillId="37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17" borderId="0" xfId="0" applyFont="1" applyFill="1" applyBorder="1" applyAlignment="1">
      <alignment/>
    </xf>
    <xf numFmtId="0" fontId="21" fillId="37" borderId="17" xfId="0" applyFont="1" applyFill="1" applyBorder="1" applyAlignment="1">
      <alignment/>
    </xf>
    <xf numFmtId="0" fontId="25" fillId="37" borderId="17" xfId="0" applyFont="1" applyFill="1" applyBorder="1" applyAlignment="1">
      <alignment horizontal="center"/>
    </xf>
    <xf numFmtId="0" fontId="21" fillId="17" borderId="0" xfId="0" applyFont="1" applyFill="1" applyBorder="1" applyAlignment="1">
      <alignment/>
    </xf>
    <xf numFmtId="0" fontId="52" fillId="17" borderId="0" xfId="0" applyFont="1" applyFill="1" applyBorder="1" applyAlignment="1">
      <alignment horizontal="left"/>
    </xf>
    <xf numFmtId="2" fontId="49" fillId="17" borderId="0" xfId="0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17" borderId="0" xfId="0" applyFont="1" applyFill="1" applyBorder="1" applyAlignment="1" quotePrefix="1">
      <alignment horizontal="center"/>
    </xf>
    <xf numFmtId="164" fontId="45" fillId="17" borderId="0" xfId="0" applyNumberFormat="1" applyFont="1" applyFill="1" applyBorder="1" applyAlignment="1" quotePrefix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65" fontId="21" fillId="37" borderId="17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1" xfId="0" applyFill="1" applyBorder="1" applyAlignment="1">
      <alignment/>
    </xf>
    <xf numFmtId="0" fontId="21" fillId="40" borderId="17" xfId="0" applyFont="1" applyFill="1" applyBorder="1" applyAlignment="1">
      <alignment horizontal="center"/>
    </xf>
    <xf numFmtId="0" fontId="52" fillId="40" borderId="17" xfId="0" applyFont="1" applyFill="1" applyBorder="1" applyAlignment="1">
      <alignment horizontal="center"/>
    </xf>
    <xf numFmtId="0" fontId="34" fillId="40" borderId="13" xfId="0" applyFont="1" applyFill="1" applyBorder="1" applyAlignment="1">
      <alignment horizontal="center"/>
    </xf>
    <xf numFmtId="2" fontId="34" fillId="34" borderId="16" xfId="0" applyNumberFormat="1" applyFont="1" applyFill="1" applyBorder="1" applyAlignment="1">
      <alignment horizontal="center"/>
    </xf>
    <xf numFmtId="0" fontId="34" fillId="40" borderId="23" xfId="0" applyFont="1" applyFill="1" applyBorder="1" applyAlignment="1">
      <alignment horizontal="center"/>
    </xf>
    <xf numFmtId="2" fontId="34" fillId="34" borderId="24" xfId="0" applyNumberFormat="1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28" xfId="0" applyBorder="1" applyAlignment="1">
      <alignment/>
    </xf>
    <xf numFmtId="0" fontId="21" fillId="7" borderId="18" xfId="0" applyFont="1" applyFill="1" applyBorder="1" applyAlignment="1">
      <alignment horizontal="center"/>
    </xf>
    <xf numFmtId="0" fontId="34" fillId="17" borderId="29" xfId="0" applyFont="1" applyFill="1" applyBorder="1" applyAlignment="1">
      <alignment/>
    </xf>
    <xf numFmtId="0" fontId="34" fillId="17" borderId="30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52" fillId="17" borderId="0" xfId="0" applyFont="1" applyFill="1" applyBorder="1" applyAlignment="1">
      <alignment/>
    </xf>
    <xf numFmtId="0" fontId="21" fillId="37" borderId="13" xfId="0" applyFont="1" applyFill="1" applyBorder="1" applyAlignment="1">
      <alignment horizontal="center"/>
    </xf>
    <xf numFmtId="0" fontId="21" fillId="37" borderId="14" xfId="0" applyFont="1" applyFill="1" applyBorder="1" applyAlignment="1">
      <alignment horizontal="center"/>
    </xf>
    <xf numFmtId="0" fontId="21" fillId="37" borderId="15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2" fontId="21" fillId="33" borderId="12" xfId="0" applyNumberFormat="1" applyFont="1" applyFill="1" applyBorder="1" applyAlignment="1" quotePrefix="1">
      <alignment horizontal="center"/>
    </xf>
    <xf numFmtId="0" fontId="34" fillId="38" borderId="29" xfId="0" applyFont="1" applyFill="1" applyBorder="1" applyAlignment="1">
      <alignment horizontal="center"/>
    </xf>
    <xf numFmtId="0" fontId="34" fillId="38" borderId="31" xfId="0" applyFont="1" applyFill="1" applyBorder="1" applyAlignment="1">
      <alignment horizontal="center"/>
    </xf>
    <xf numFmtId="0" fontId="34" fillId="38" borderId="30" xfId="0" applyFont="1" applyFill="1" applyBorder="1" applyAlignment="1">
      <alignment horizontal="center"/>
    </xf>
    <xf numFmtId="0" fontId="34" fillId="35" borderId="29" xfId="0" applyFont="1" applyFill="1" applyBorder="1" applyAlignment="1">
      <alignment horizontal="center"/>
    </xf>
    <xf numFmtId="0" fontId="34" fillId="35" borderId="31" xfId="0" applyFont="1" applyFill="1" applyBorder="1" applyAlignment="1">
      <alignment horizontal="center"/>
    </xf>
    <xf numFmtId="0" fontId="34" fillId="35" borderId="30" xfId="0" applyFont="1" applyFill="1" applyBorder="1" applyAlignment="1">
      <alignment horizontal="center"/>
    </xf>
    <xf numFmtId="0" fontId="53" fillId="8" borderId="29" xfId="0" applyFont="1" applyFill="1" applyBorder="1" applyAlignment="1">
      <alignment horizontal="center"/>
    </xf>
    <xf numFmtId="0" fontId="53" fillId="8" borderId="31" xfId="0" applyFont="1" applyFill="1" applyBorder="1" applyAlignment="1">
      <alignment horizontal="center"/>
    </xf>
    <xf numFmtId="0" fontId="53" fillId="8" borderId="30" xfId="0" applyFont="1" applyFill="1" applyBorder="1" applyAlignment="1">
      <alignment horizontal="center"/>
    </xf>
    <xf numFmtId="0" fontId="54" fillId="41" borderId="29" xfId="0" applyFont="1" applyFill="1" applyBorder="1" applyAlignment="1">
      <alignment horizontal="left"/>
    </xf>
    <xf numFmtId="0" fontId="54" fillId="41" borderId="31" xfId="0" applyFont="1" applyFill="1" applyBorder="1" applyAlignment="1">
      <alignment horizontal="left"/>
    </xf>
    <xf numFmtId="0" fontId="54" fillId="41" borderId="30" xfId="0" applyFont="1" applyFill="1" applyBorder="1" applyAlignment="1">
      <alignment horizontal="left"/>
    </xf>
    <xf numFmtId="0" fontId="52" fillId="37" borderId="18" xfId="0" applyFont="1" applyFill="1" applyBorder="1" applyAlignment="1">
      <alignment horizontal="center"/>
    </xf>
    <xf numFmtId="0" fontId="52" fillId="37" borderId="20" xfId="0" applyFont="1" applyFill="1" applyBorder="1" applyAlignment="1">
      <alignment horizontal="center"/>
    </xf>
    <xf numFmtId="0" fontId="34" fillId="37" borderId="29" xfId="0" applyFont="1" applyFill="1" applyBorder="1" applyAlignment="1">
      <alignment horizontal="center"/>
    </xf>
    <xf numFmtId="0" fontId="34" fillId="37" borderId="31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34" fillId="40" borderId="29" xfId="0" applyFont="1" applyFill="1" applyBorder="1" applyAlignment="1">
      <alignment horizontal="center"/>
    </xf>
    <xf numFmtId="0" fontId="34" fillId="40" borderId="31" xfId="0" applyFont="1" applyFill="1" applyBorder="1" applyAlignment="1">
      <alignment horizontal="center"/>
    </xf>
    <xf numFmtId="0" fontId="34" fillId="40" borderId="25" xfId="0" applyFont="1" applyFill="1" applyBorder="1" applyAlignment="1">
      <alignment horizontal="center"/>
    </xf>
    <xf numFmtId="0" fontId="34" fillId="40" borderId="26" xfId="0" applyFont="1" applyFill="1" applyBorder="1" applyAlignment="1">
      <alignment horizontal="center"/>
    </xf>
    <xf numFmtId="2" fontId="52" fillId="37" borderId="17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showZeros="0" tabSelected="1" zoomScalePageLayoutView="0" workbookViewId="0" topLeftCell="B1">
      <selection activeCell="K74" sqref="K74"/>
    </sheetView>
  </sheetViews>
  <sheetFormatPr defaultColWidth="11.421875" defaultRowHeight="15"/>
  <cols>
    <col min="6" max="6" width="11.8515625" style="0" customWidth="1"/>
    <col min="7" max="7" width="11.00390625" style="0" customWidth="1"/>
  </cols>
  <sheetData>
    <row r="1" spans="1:8" ht="29.25" thickBot="1">
      <c r="A1" s="126" t="s">
        <v>0</v>
      </c>
      <c r="B1" s="127"/>
      <c r="C1" s="127"/>
      <c r="D1" s="127"/>
      <c r="E1" s="127"/>
      <c r="F1" s="127"/>
      <c r="G1" s="127"/>
      <c r="H1" s="128"/>
    </row>
    <row r="2" spans="1:8" ht="15.75" thickBot="1">
      <c r="A2" s="1"/>
      <c r="B2" s="2"/>
      <c r="C2" s="2"/>
      <c r="D2" s="2"/>
      <c r="E2" s="2"/>
      <c r="F2" s="2"/>
      <c r="G2" s="3"/>
      <c r="H2" s="4"/>
    </row>
    <row r="3" spans="1:8" ht="24" thickBot="1">
      <c r="A3" s="1"/>
      <c r="B3" s="129" t="s">
        <v>52</v>
      </c>
      <c r="C3" s="130"/>
      <c r="D3" s="130"/>
      <c r="E3" s="131"/>
      <c r="F3" s="2"/>
      <c r="G3" s="5">
        <f>SUM(G14+G10+G5)</f>
        <v>26.785654761904762</v>
      </c>
      <c r="H3" s="4"/>
    </row>
    <row r="4" spans="1:8" ht="15.75" thickBot="1">
      <c r="A4" s="1"/>
      <c r="B4" s="2"/>
      <c r="C4" s="2"/>
      <c r="D4" s="2"/>
      <c r="E4" s="2"/>
      <c r="F4" s="2"/>
      <c r="G4" s="3"/>
      <c r="H4" s="4"/>
    </row>
    <row r="5" spans="1:8" ht="15.75" thickBot="1">
      <c r="A5" s="1"/>
      <c r="B5" s="120" t="s">
        <v>1</v>
      </c>
      <c r="C5" s="121"/>
      <c r="D5" s="121"/>
      <c r="E5" s="122"/>
      <c r="F5" s="112" t="str">
        <f>G24</f>
        <v>08:00 Uhr</v>
      </c>
      <c r="G5" s="6">
        <f>G128</f>
        <v>8.797083333333333</v>
      </c>
      <c r="H5" s="4"/>
    </row>
    <row r="6" spans="1:8" ht="15.75" thickBot="1">
      <c r="A6" s="1"/>
      <c r="B6" s="9"/>
      <c r="C6" s="9"/>
      <c r="D6" s="2"/>
      <c r="E6" s="2"/>
      <c r="F6" s="9"/>
      <c r="G6" s="3"/>
      <c r="H6" s="4"/>
    </row>
    <row r="7" spans="1:8" ht="15.75" thickBot="1">
      <c r="A7" s="1"/>
      <c r="B7" s="123" t="s">
        <v>6</v>
      </c>
      <c r="C7" s="124"/>
      <c r="D7" s="7">
        <f>C66</f>
        <v>4</v>
      </c>
      <c r="E7" s="6">
        <f>E132</f>
        <v>9.395</v>
      </c>
      <c r="F7" s="9"/>
      <c r="G7" s="3"/>
      <c r="H7" s="4"/>
    </row>
    <row r="8" spans="1:8" ht="15.75" thickBot="1">
      <c r="A8" s="1"/>
      <c r="B8" s="123" t="s">
        <v>7</v>
      </c>
      <c r="C8" s="124"/>
      <c r="D8" s="7">
        <f>C66</f>
        <v>4</v>
      </c>
      <c r="E8" s="6">
        <f>E133</f>
        <v>8.199166666666667</v>
      </c>
      <c r="F8" s="9"/>
      <c r="G8" s="3"/>
      <c r="H8" s="4"/>
    </row>
    <row r="9" spans="1:8" ht="15.75" thickBot="1">
      <c r="A9" s="1"/>
      <c r="B9" s="2"/>
      <c r="C9" s="2"/>
      <c r="D9" s="2"/>
      <c r="E9" s="2"/>
      <c r="F9" s="9"/>
      <c r="G9" s="3"/>
      <c r="H9" s="4"/>
    </row>
    <row r="10" spans="1:8" ht="15.75" thickBot="1">
      <c r="A10" s="1"/>
      <c r="B10" s="120" t="s">
        <v>3</v>
      </c>
      <c r="C10" s="121"/>
      <c r="D10" s="121"/>
      <c r="E10" s="122"/>
      <c r="F10" s="112" t="str">
        <f>G139</f>
        <v>09:00 Uhr</v>
      </c>
      <c r="G10" s="6">
        <f>E12</f>
        <v>9.4</v>
      </c>
      <c r="H10" s="4"/>
    </row>
    <row r="11" spans="1:8" ht="15.75" thickBot="1">
      <c r="A11" s="1"/>
      <c r="B11" s="2"/>
      <c r="C11" s="2"/>
      <c r="D11" s="2"/>
      <c r="E11" s="2"/>
      <c r="F11" s="9"/>
      <c r="G11" s="3"/>
      <c r="H11" s="4"/>
    </row>
    <row r="12" spans="1:8" ht="15.75" thickBot="1">
      <c r="A12" s="1"/>
      <c r="B12" s="123" t="s">
        <v>4</v>
      </c>
      <c r="C12" s="124"/>
      <c r="D12" s="7">
        <f>C180</f>
        <v>7</v>
      </c>
      <c r="E12" s="8">
        <f>G184</f>
        <v>9.4</v>
      </c>
      <c r="F12" s="9"/>
      <c r="G12" s="3"/>
      <c r="H12" s="4"/>
    </row>
    <row r="13" spans="1:8" ht="15.75" thickBot="1">
      <c r="A13" s="1"/>
      <c r="B13" s="9"/>
      <c r="C13" s="9"/>
      <c r="D13" s="2"/>
      <c r="E13" s="2"/>
      <c r="F13" s="9"/>
      <c r="G13" s="3"/>
      <c r="H13" s="4"/>
    </row>
    <row r="14" spans="1:8" ht="15.75" thickBot="1">
      <c r="A14" s="1"/>
      <c r="B14" s="120" t="s">
        <v>5</v>
      </c>
      <c r="C14" s="121"/>
      <c r="D14" s="121"/>
      <c r="E14" s="122"/>
      <c r="F14" s="112" t="str">
        <f>G193</f>
        <v>10:54 Uhr</v>
      </c>
      <c r="G14" s="6">
        <f>E16</f>
        <v>8.588571428571429</v>
      </c>
      <c r="H14" s="4"/>
    </row>
    <row r="15" spans="1:8" ht="15.75" thickBot="1">
      <c r="A15" s="1"/>
      <c r="B15" s="2"/>
      <c r="C15" s="2"/>
      <c r="D15" s="2"/>
      <c r="E15" s="2"/>
      <c r="F15" s="2"/>
      <c r="G15" s="2"/>
      <c r="H15" s="4"/>
    </row>
    <row r="16" spans="1:8" ht="15.75" thickBot="1">
      <c r="A16" s="1"/>
      <c r="B16" s="123" t="s">
        <v>2</v>
      </c>
      <c r="C16" s="124"/>
      <c r="D16" s="7">
        <f>C226</f>
        <v>7</v>
      </c>
      <c r="E16" s="6">
        <f>G227</f>
        <v>8.588571428571429</v>
      </c>
      <c r="F16" s="2"/>
      <c r="G16" s="2"/>
      <c r="H16" s="4"/>
    </row>
    <row r="17" spans="1:8" ht="15.75" thickBot="1">
      <c r="A17" s="1"/>
      <c r="B17" s="9"/>
      <c r="C17" s="9"/>
      <c r="D17" s="2"/>
      <c r="E17" s="2"/>
      <c r="F17" s="2"/>
      <c r="G17" s="3"/>
      <c r="H17" s="4"/>
    </row>
    <row r="18" spans="1:8" ht="15.75" thickBot="1">
      <c r="A18" s="1"/>
      <c r="B18" s="123" t="s">
        <v>8</v>
      </c>
      <c r="C18" s="125"/>
      <c r="D18" s="10">
        <f>SUM(D16+D12+D7+D8)</f>
        <v>22</v>
      </c>
      <c r="E18" s="10">
        <f>ROUNDUP(D18/3,0)</f>
        <v>8</v>
      </c>
      <c r="F18" s="2"/>
      <c r="G18" s="3"/>
      <c r="H18" s="4"/>
    </row>
    <row r="19" spans="1:8" ht="15">
      <c r="A19" s="1"/>
      <c r="B19" s="9"/>
      <c r="C19" s="9"/>
      <c r="D19" s="2"/>
      <c r="E19" s="2"/>
      <c r="F19" s="2"/>
      <c r="G19" s="3"/>
      <c r="H19" s="4"/>
    </row>
    <row r="20" spans="1:8" ht="15">
      <c r="A20" s="1"/>
      <c r="B20" s="9"/>
      <c r="C20" s="9"/>
      <c r="D20" s="2"/>
      <c r="E20" s="2"/>
      <c r="F20" s="2"/>
      <c r="G20" s="3"/>
      <c r="H20" s="4"/>
    </row>
    <row r="21" spans="1:8" ht="15">
      <c r="A21" s="11"/>
      <c r="B21" s="12"/>
      <c r="C21" s="12"/>
      <c r="D21" s="12"/>
      <c r="E21" s="12"/>
      <c r="F21" s="12"/>
      <c r="G21" s="13"/>
      <c r="H21" s="14"/>
    </row>
    <row r="22" spans="1:8" ht="15">
      <c r="A22" s="1"/>
      <c r="B22" s="2"/>
      <c r="C22" s="2"/>
      <c r="D22" s="2"/>
      <c r="E22" s="2"/>
      <c r="F22" s="2"/>
      <c r="G22" s="2"/>
      <c r="H22" s="4"/>
    </row>
    <row r="23" spans="1:8" ht="15.75" thickBot="1">
      <c r="A23" s="1"/>
      <c r="B23" s="2"/>
      <c r="C23" s="2"/>
      <c r="D23" s="2"/>
      <c r="E23" s="2"/>
      <c r="F23" s="2"/>
      <c r="G23" s="2"/>
      <c r="H23" s="4"/>
    </row>
    <row r="24" spans="1:8" ht="15.75" thickBot="1">
      <c r="A24" s="1"/>
      <c r="B24" s="120" t="s">
        <v>1</v>
      </c>
      <c r="C24" s="121"/>
      <c r="D24" s="121"/>
      <c r="E24" s="122"/>
      <c r="F24" s="110" t="s">
        <v>48</v>
      </c>
      <c r="G24" s="111" t="s">
        <v>49</v>
      </c>
      <c r="H24" s="4"/>
    </row>
    <row r="25" spans="1:8" ht="15.75" thickBot="1">
      <c r="A25" s="1"/>
      <c r="B25" s="2"/>
      <c r="C25" s="2"/>
      <c r="D25" s="2"/>
      <c r="E25" s="2"/>
      <c r="F25" s="2"/>
      <c r="G25" s="3"/>
      <c r="H25" s="4"/>
    </row>
    <row r="26" spans="1:8" ht="15.75" thickBot="1">
      <c r="A26" s="1"/>
      <c r="B26" s="136" t="s">
        <v>31</v>
      </c>
      <c r="C26" s="137"/>
      <c r="D26" s="137"/>
      <c r="E26" s="138"/>
      <c r="F26" s="48"/>
      <c r="G26" s="49"/>
      <c r="H26" s="4"/>
    </row>
    <row r="27" spans="1:8" ht="15.75" thickBot="1">
      <c r="A27" s="1"/>
      <c r="B27" s="50"/>
      <c r="C27" s="50"/>
      <c r="D27" s="50"/>
      <c r="E27" s="50"/>
      <c r="F27" s="48"/>
      <c r="G27" s="69"/>
      <c r="H27" s="4"/>
    </row>
    <row r="28" spans="1:8" ht="15.75" thickBot="1">
      <c r="A28" s="1"/>
      <c r="B28" s="51" t="s">
        <v>10</v>
      </c>
      <c r="C28" s="52" t="s">
        <v>11</v>
      </c>
      <c r="D28" s="52" t="s">
        <v>12</v>
      </c>
      <c r="E28" s="52" t="s">
        <v>32</v>
      </c>
      <c r="F28" s="53" t="s">
        <v>33</v>
      </c>
      <c r="G28" s="69"/>
      <c r="H28" s="4"/>
    </row>
    <row r="29" spans="1:8" ht="15">
      <c r="A29" s="1"/>
      <c r="B29" s="50"/>
      <c r="C29" s="50"/>
      <c r="D29" s="48"/>
      <c r="E29" s="50"/>
      <c r="F29" s="50"/>
      <c r="G29" s="72"/>
      <c r="H29" s="4"/>
    </row>
    <row r="30" spans="1:8" ht="15">
      <c r="A30" s="1"/>
      <c r="B30" s="20" t="s">
        <v>36</v>
      </c>
      <c r="C30" s="21">
        <v>1963</v>
      </c>
      <c r="D30" s="109">
        <v>43.84</v>
      </c>
      <c r="E30" s="23">
        <f>IF(D30=0,"",(D30+1)/4)</f>
        <v>11.21</v>
      </c>
      <c r="F30" s="42"/>
      <c r="G30" s="78"/>
      <c r="H30" s="4"/>
    </row>
    <row r="31" spans="1:8" ht="15">
      <c r="A31" s="1"/>
      <c r="B31" s="20" t="s">
        <v>39</v>
      </c>
      <c r="C31" s="21">
        <v>1947</v>
      </c>
      <c r="D31" s="21">
        <v>27.77</v>
      </c>
      <c r="E31" s="23">
        <f aca="true" t="shared" si="0" ref="E31:E38">IF(D31=0,"",(D31+1)/4)</f>
        <v>7.1925</v>
      </c>
      <c r="F31" s="42"/>
      <c r="G31" s="78"/>
      <c r="H31" s="4"/>
    </row>
    <row r="32" spans="1:8" ht="15">
      <c r="A32" s="1"/>
      <c r="B32" s="92" t="s">
        <v>38</v>
      </c>
      <c r="C32" s="93">
        <v>1970</v>
      </c>
      <c r="D32" s="93">
        <v>36.12</v>
      </c>
      <c r="E32" s="23">
        <f t="shared" si="0"/>
        <v>9.28</v>
      </c>
      <c r="F32" s="42"/>
      <c r="G32" s="78"/>
      <c r="H32" s="4"/>
    </row>
    <row r="33" spans="1:8" ht="15">
      <c r="A33" s="1"/>
      <c r="B33" s="92" t="s">
        <v>54</v>
      </c>
      <c r="C33" s="93">
        <v>1968</v>
      </c>
      <c r="D33" s="93">
        <v>38.59</v>
      </c>
      <c r="E33" s="23">
        <f t="shared" si="0"/>
        <v>9.8975</v>
      </c>
      <c r="F33" s="42"/>
      <c r="G33" s="78"/>
      <c r="H33" s="4"/>
    </row>
    <row r="34" spans="1:8" ht="15">
      <c r="A34" s="1"/>
      <c r="B34" s="24"/>
      <c r="C34" s="25"/>
      <c r="D34" s="25"/>
      <c r="E34" s="23">
        <f t="shared" si="0"/>
      </c>
      <c r="F34" s="42"/>
      <c r="G34" s="78"/>
      <c r="H34" s="4"/>
    </row>
    <row r="35" spans="1:8" ht="15">
      <c r="A35" s="1"/>
      <c r="B35" s="24"/>
      <c r="C35" s="25"/>
      <c r="D35" s="25"/>
      <c r="E35" s="23">
        <f t="shared" si="0"/>
      </c>
      <c r="F35" s="42"/>
      <c r="G35" s="69"/>
      <c r="H35" s="4"/>
    </row>
    <row r="36" spans="1:8" ht="15">
      <c r="A36" s="1"/>
      <c r="B36" s="24"/>
      <c r="C36" s="25"/>
      <c r="D36" s="25"/>
      <c r="E36" s="23">
        <f t="shared" si="0"/>
      </c>
      <c r="F36" s="42"/>
      <c r="G36" s="49"/>
      <c r="H36" s="4"/>
    </row>
    <row r="37" spans="1:8" ht="15">
      <c r="A37" s="1"/>
      <c r="B37" s="24"/>
      <c r="C37" s="25"/>
      <c r="D37" s="25"/>
      <c r="E37" s="23">
        <f t="shared" si="0"/>
      </c>
      <c r="F37" s="42"/>
      <c r="G37" s="49"/>
      <c r="H37" s="4"/>
    </row>
    <row r="38" spans="1:8" ht="15">
      <c r="A38" s="1"/>
      <c r="B38" s="24"/>
      <c r="C38" s="25"/>
      <c r="D38" s="25"/>
      <c r="E38" s="23">
        <f t="shared" si="0"/>
      </c>
      <c r="F38" s="42"/>
      <c r="G38" s="49"/>
      <c r="H38" s="4"/>
    </row>
    <row r="39" spans="1:8" ht="15.75" thickBot="1">
      <c r="A39" s="1"/>
      <c r="B39" s="87"/>
      <c r="C39" s="50"/>
      <c r="D39" s="88">
        <f>SUM(D30:D38)/COUNT(D30:D38)</f>
        <v>36.58</v>
      </c>
      <c r="E39" s="49"/>
      <c r="F39" s="23">
        <f>D39</f>
        <v>36.58</v>
      </c>
      <c r="G39" s="49"/>
      <c r="H39" s="89"/>
    </row>
    <row r="40" spans="1:8" ht="15.75" thickBot="1">
      <c r="A40" s="1"/>
      <c r="B40" s="39" t="s">
        <v>25</v>
      </c>
      <c r="C40" s="39">
        <f>COUNT(C30:C38)</f>
        <v>4</v>
      </c>
      <c r="D40" s="90"/>
      <c r="E40" s="91"/>
      <c r="F40" s="50"/>
      <c r="G40" s="43" t="s">
        <v>13</v>
      </c>
      <c r="H40" s="89"/>
    </row>
    <row r="41" spans="1:8" ht="15.75" thickBot="1">
      <c r="A41" s="1"/>
      <c r="B41" s="50"/>
      <c r="C41" s="50"/>
      <c r="D41" s="90"/>
      <c r="E41" s="90"/>
      <c r="F41" s="50"/>
      <c r="G41" s="68">
        <f>IF(C40=0,0,IF(F39&gt;39,10,(F39+1)/4))</f>
        <v>9.395</v>
      </c>
      <c r="H41" s="89"/>
    </row>
    <row r="42" spans="1:8" ht="15">
      <c r="A42" s="1"/>
      <c r="B42" s="50"/>
      <c r="C42" s="50"/>
      <c r="D42" s="50"/>
      <c r="E42" s="50"/>
      <c r="F42" s="48"/>
      <c r="G42" s="49"/>
      <c r="H42" s="89"/>
    </row>
    <row r="43" spans="1:8" ht="15.75" thickBot="1">
      <c r="A43" s="1"/>
      <c r="B43" s="2"/>
      <c r="C43" s="2"/>
      <c r="D43" s="2"/>
      <c r="E43" s="2"/>
      <c r="F43" s="2"/>
      <c r="G43" s="3"/>
      <c r="H43" s="89"/>
    </row>
    <row r="44" spans="1:8" ht="15.75" thickBot="1">
      <c r="A44" s="1"/>
      <c r="B44" s="136" t="s">
        <v>34</v>
      </c>
      <c r="C44" s="137"/>
      <c r="D44" s="137"/>
      <c r="E44" s="138"/>
      <c r="F44" s="48"/>
      <c r="G44" s="49"/>
      <c r="H44" s="89"/>
    </row>
    <row r="45" spans="1:8" ht="15.75" thickBot="1">
      <c r="A45" s="1"/>
      <c r="B45" s="50"/>
      <c r="C45" s="50"/>
      <c r="D45" s="50"/>
      <c r="E45" s="50"/>
      <c r="F45" s="48"/>
      <c r="G45" s="69"/>
      <c r="H45" s="89"/>
    </row>
    <row r="46" spans="1:8" ht="15.75" thickBot="1">
      <c r="A46" s="1"/>
      <c r="B46" s="51" t="s">
        <v>10</v>
      </c>
      <c r="C46" s="52" t="s">
        <v>11</v>
      </c>
      <c r="D46" s="52" t="s">
        <v>12</v>
      </c>
      <c r="E46" s="52" t="s">
        <v>32</v>
      </c>
      <c r="F46" s="53" t="s">
        <v>33</v>
      </c>
      <c r="G46" s="69"/>
      <c r="H46" s="4"/>
    </row>
    <row r="47" spans="1:8" ht="15">
      <c r="A47" s="1"/>
      <c r="B47" s="50"/>
      <c r="C47" s="50"/>
      <c r="D47" s="48"/>
      <c r="E47" s="50"/>
      <c r="F47" s="50"/>
      <c r="G47" s="72"/>
      <c r="H47" s="4"/>
    </row>
    <row r="48" spans="1:8" ht="15">
      <c r="A48" s="1"/>
      <c r="B48" s="92"/>
      <c r="C48" s="93"/>
      <c r="D48" s="94"/>
      <c r="E48" s="23">
        <f>IF(C48="","",(D48+9.6)/4)</f>
      </c>
      <c r="F48" s="42"/>
      <c r="G48" s="78"/>
      <c r="H48" s="4"/>
    </row>
    <row r="49" spans="1:8" ht="15">
      <c r="A49" s="1"/>
      <c r="B49" s="92"/>
      <c r="C49" s="93"/>
      <c r="D49" s="93"/>
      <c r="E49" s="23">
        <f aca="true" t="shared" si="1" ref="E49:E56">IF(C49="","",(D49+9.6)/4)</f>
      </c>
      <c r="F49" s="42"/>
      <c r="G49" s="78"/>
      <c r="H49" s="4"/>
    </row>
    <row r="50" spans="1:8" ht="15">
      <c r="A50" s="1"/>
      <c r="B50" s="92"/>
      <c r="C50" s="93"/>
      <c r="D50" s="93"/>
      <c r="E50" s="23">
        <f t="shared" si="1"/>
      </c>
      <c r="F50" s="42"/>
      <c r="G50" s="78"/>
      <c r="H50" s="4"/>
    </row>
    <row r="51" spans="1:8" ht="15">
      <c r="A51" s="1"/>
      <c r="B51" s="92"/>
      <c r="C51" s="93"/>
      <c r="D51" s="93"/>
      <c r="E51" s="23">
        <f t="shared" si="1"/>
      </c>
      <c r="F51" s="42"/>
      <c r="G51" s="78"/>
      <c r="H51" s="4"/>
    </row>
    <row r="52" spans="1:8" ht="15">
      <c r="A52" s="1"/>
      <c r="B52" s="92"/>
      <c r="C52" s="93"/>
      <c r="D52" s="93"/>
      <c r="E52" s="23">
        <f t="shared" si="1"/>
      </c>
      <c r="F52" s="42"/>
      <c r="G52" s="78"/>
      <c r="H52" s="4"/>
    </row>
    <row r="53" spans="1:8" ht="15">
      <c r="A53" s="1"/>
      <c r="B53" s="92"/>
      <c r="C53" s="93"/>
      <c r="D53" s="93"/>
      <c r="E53" s="23">
        <f t="shared" si="1"/>
      </c>
      <c r="F53" s="42"/>
      <c r="G53" s="69"/>
      <c r="H53" s="4"/>
    </row>
    <row r="54" spans="1:8" ht="15">
      <c r="A54" s="1"/>
      <c r="B54" s="92"/>
      <c r="C54" s="93"/>
      <c r="D54" s="93"/>
      <c r="E54" s="23">
        <f t="shared" si="1"/>
      </c>
      <c r="F54" s="42"/>
      <c r="G54" s="49"/>
      <c r="H54" s="4"/>
    </row>
    <row r="55" spans="1:8" ht="15">
      <c r="A55" s="1"/>
      <c r="B55" s="92"/>
      <c r="C55" s="93"/>
      <c r="D55" s="93"/>
      <c r="E55" s="23">
        <f t="shared" si="1"/>
      </c>
      <c r="F55" s="42"/>
      <c r="G55" s="49"/>
      <c r="H55" s="4"/>
    </row>
    <row r="56" spans="1:8" ht="15">
      <c r="A56" s="1"/>
      <c r="B56" s="92"/>
      <c r="C56" s="93"/>
      <c r="D56" s="93"/>
      <c r="E56" s="23">
        <f t="shared" si="1"/>
      </c>
      <c r="F56" s="42"/>
      <c r="G56" s="49"/>
      <c r="H56" s="4"/>
    </row>
    <row r="57" spans="1:8" ht="15.75" thickBot="1">
      <c r="A57" s="1"/>
      <c r="B57" s="87"/>
      <c r="C57" s="50"/>
      <c r="D57" s="88" t="str">
        <f>IF(C58=0,"0",SUM(D48:D56)/COUNT(D48:D56))</f>
        <v>0</v>
      </c>
      <c r="E57" s="49"/>
      <c r="F57" s="95" t="str">
        <f>D57</f>
        <v>0</v>
      </c>
      <c r="G57" s="49"/>
      <c r="H57" s="4"/>
    </row>
    <row r="58" spans="1:8" ht="15.75" thickBot="1">
      <c r="A58" s="1"/>
      <c r="B58" s="39" t="s">
        <v>29</v>
      </c>
      <c r="C58" s="39">
        <f>COUNT(C48:C56)</f>
        <v>0</v>
      </c>
      <c r="D58" s="90"/>
      <c r="E58" s="91"/>
      <c r="F58" s="50"/>
      <c r="G58" s="43" t="s">
        <v>13</v>
      </c>
      <c r="H58" s="4"/>
    </row>
    <row r="59" spans="1:8" ht="15.75" thickBot="1">
      <c r="A59" s="1"/>
      <c r="B59" s="50"/>
      <c r="C59" s="50"/>
      <c r="D59" s="90"/>
      <c r="E59" s="90"/>
      <c r="F59" s="50"/>
      <c r="G59" s="68">
        <f>IF(C58=0,0,IF(F57&gt;32.4,10,(F57+7.6)/4))</f>
        <v>0</v>
      </c>
      <c r="H59" s="4"/>
    </row>
    <row r="60" spans="1:8" ht="15">
      <c r="A60" s="1"/>
      <c r="B60" s="2"/>
      <c r="C60" s="2"/>
      <c r="D60" s="2"/>
      <c r="E60" s="2"/>
      <c r="F60" s="2"/>
      <c r="G60" s="2"/>
      <c r="H60" s="4"/>
    </row>
    <row r="61" spans="1:8" ht="15">
      <c r="A61" s="1"/>
      <c r="B61" s="2"/>
      <c r="C61" s="2"/>
      <c r="D61" s="2"/>
      <c r="E61" s="2"/>
      <c r="F61" s="2"/>
      <c r="G61" s="2"/>
      <c r="H61" s="4"/>
    </row>
    <row r="62" spans="1:8" ht="15">
      <c r="A62" s="1"/>
      <c r="B62" s="65"/>
      <c r="C62" s="39" t="s">
        <v>15</v>
      </c>
      <c r="D62" s="39" t="s">
        <v>16</v>
      </c>
      <c r="E62" s="39" t="s">
        <v>17</v>
      </c>
      <c r="F62" s="65"/>
      <c r="G62" s="69"/>
      <c r="H62" s="4"/>
    </row>
    <row r="63" spans="1:8" ht="15">
      <c r="A63" s="1"/>
      <c r="B63" s="84" t="s">
        <v>18</v>
      </c>
      <c r="C63" s="85">
        <f>C40</f>
        <v>4</v>
      </c>
      <c r="D63" s="85">
        <f>C58</f>
        <v>0</v>
      </c>
      <c r="E63" s="85">
        <f>C63+D63</f>
        <v>4</v>
      </c>
      <c r="F63" s="65"/>
      <c r="G63" s="69"/>
      <c r="H63" s="4"/>
    </row>
    <row r="64" spans="1:8" ht="15">
      <c r="A64" s="1"/>
      <c r="B64" s="86"/>
      <c r="C64" s="69"/>
      <c r="D64" s="69"/>
      <c r="E64" s="69"/>
      <c r="F64" s="65"/>
      <c r="G64" s="69"/>
      <c r="H64" s="4"/>
    </row>
    <row r="65" spans="1:8" ht="15.75" thickBot="1">
      <c r="A65" s="1"/>
      <c r="B65" s="2"/>
      <c r="C65" s="2"/>
      <c r="D65" s="2"/>
      <c r="E65" s="2"/>
      <c r="F65" s="2"/>
      <c r="G65" s="2"/>
      <c r="H65" s="4"/>
    </row>
    <row r="66" spans="1:8" ht="15.75" thickBot="1">
      <c r="A66" s="1"/>
      <c r="B66" s="39" t="s">
        <v>8</v>
      </c>
      <c r="C66" s="39">
        <f>E63</f>
        <v>4</v>
      </c>
      <c r="D66" s="44">
        <f>IF(G58=0,"0",SUM(D56:D64)/COUNT(D56:D64))</f>
        <v>0</v>
      </c>
      <c r="E66" s="67" t="str">
        <f>IF(G56=0,"0",SUM(E56:E64)/COUNT(E56:E64))</f>
        <v>0</v>
      </c>
      <c r="F66" s="42"/>
      <c r="G66" s="43" t="s">
        <v>13</v>
      </c>
      <c r="H66" s="4"/>
    </row>
    <row r="67" spans="1:8" ht="15.75" thickBot="1">
      <c r="A67" s="1"/>
      <c r="B67" s="42"/>
      <c r="C67" s="42"/>
      <c r="D67" s="44" t="str">
        <f>IF(D66&gt;35,9,IF(D68=0,"0",(D66+10)/5))</f>
        <v>0</v>
      </c>
      <c r="E67" s="44">
        <f>IF(E66&gt;35,10,IF(E68=0,"0",(E66+15)/5))</f>
        <v>10</v>
      </c>
      <c r="F67" s="42"/>
      <c r="G67" s="8">
        <f>IF(C66=0,0,((C63*G41)+(D63*G59))/C66)</f>
        <v>9.395</v>
      </c>
      <c r="H67" s="4"/>
    </row>
    <row r="68" spans="1:8" ht="15">
      <c r="A68" s="1"/>
      <c r="B68" s="2"/>
      <c r="C68" s="2"/>
      <c r="D68" s="2"/>
      <c r="E68" s="2"/>
      <c r="F68" s="2"/>
      <c r="G68" s="2"/>
      <c r="H68" s="4"/>
    </row>
    <row r="69" spans="1:8" ht="15">
      <c r="A69" s="96"/>
      <c r="B69" s="97"/>
      <c r="C69" s="97"/>
      <c r="D69" s="97"/>
      <c r="E69" s="97"/>
      <c r="F69" s="97"/>
      <c r="G69" s="97"/>
      <c r="H69" s="98"/>
    </row>
    <row r="70" spans="1:8" ht="15.75" thickBot="1">
      <c r="A70" s="1"/>
      <c r="B70" s="2"/>
      <c r="C70" s="2"/>
      <c r="D70" s="2"/>
      <c r="E70" s="2"/>
      <c r="F70" s="2"/>
      <c r="G70" s="2"/>
      <c r="H70" s="4"/>
    </row>
    <row r="71" spans="1:11" ht="15.75" thickBot="1">
      <c r="A71" s="1"/>
      <c r="B71" s="136" t="s">
        <v>35</v>
      </c>
      <c r="C71" s="137"/>
      <c r="D71" s="137"/>
      <c r="E71" s="138"/>
      <c r="F71" s="65"/>
      <c r="G71" s="65"/>
      <c r="H71" s="89"/>
      <c r="I71" s="113"/>
      <c r="J71" s="113"/>
      <c r="K71" s="113"/>
    </row>
    <row r="72" spans="1:11" ht="15.75" thickBot="1">
      <c r="A72" s="1"/>
      <c r="B72" s="42"/>
      <c r="C72" s="42"/>
      <c r="D72" s="42"/>
      <c r="E72" s="65"/>
      <c r="F72" s="65"/>
      <c r="G72" s="65"/>
      <c r="H72" s="89"/>
      <c r="I72" s="113"/>
      <c r="J72" s="113"/>
      <c r="K72" s="113"/>
    </row>
    <row r="73" spans="1:11" ht="15.75" thickBot="1">
      <c r="A73" s="1"/>
      <c r="B73" s="115" t="s">
        <v>10</v>
      </c>
      <c r="C73" s="116" t="s">
        <v>11</v>
      </c>
      <c r="D73" s="117" t="s">
        <v>12</v>
      </c>
      <c r="E73" s="118" t="s">
        <v>13</v>
      </c>
      <c r="F73" s="65"/>
      <c r="G73" s="65"/>
      <c r="H73" s="89"/>
      <c r="I73" s="113"/>
      <c r="J73" s="113"/>
      <c r="K73" s="113"/>
    </row>
    <row r="74" spans="1:11" ht="15">
      <c r="A74" s="1"/>
      <c r="B74" s="42"/>
      <c r="C74" s="42"/>
      <c r="D74" s="42"/>
      <c r="E74" s="42"/>
      <c r="F74" s="65"/>
      <c r="G74" s="65"/>
      <c r="H74" s="89"/>
      <c r="I74" s="113"/>
      <c r="J74" s="113"/>
      <c r="K74" s="113"/>
    </row>
    <row r="75" spans="1:11" ht="15">
      <c r="A75" s="1"/>
      <c r="B75" s="20" t="s">
        <v>53</v>
      </c>
      <c r="C75" s="21">
        <v>1962</v>
      </c>
      <c r="D75" s="22">
        <v>9.06</v>
      </c>
      <c r="E75" s="23">
        <f>IF(C75="","",IF(D75&gt;11.2,10,(D75+0.8)/1.2))</f>
        <v>8.216666666666669</v>
      </c>
      <c r="F75" s="65"/>
      <c r="G75" s="65"/>
      <c r="H75" s="89"/>
      <c r="I75" s="113"/>
      <c r="J75" s="113"/>
      <c r="K75" s="113"/>
    </row>
    <row r="76" spans="1:11" ht="15">
      <c r="A76" s="1"/>
      <c r="B76" s="20" t="s">
        <v>44</v>
      </c>
      <c r="C76" s="21">
        <v>1958</v>
      </c>
      <c r="D76" s="22">
        <v>7.79</v>
      </c>
      <c r="E76" s="23">
        <f>IF(C76="","",IF(D76&gt;11.2,10,(D76+0.8)/1.2))</f>
        <v>7.158333333333333</v>
      </c>
      <c r="F76" s="65"/>
      <c r="G76" s="65"/>
      <c r="H76" s="89"/>
      <c r="I76" s="113"/>
      <c r="J76" s="113"/>
      <c r="K76" s="113"/>
    </row>
    <row r="77" spans="1:11" ht="15">
      <c r="A77" s="1"/>
      <c r="B77" s="24" t="s">
        <v>45</v>
      </c>
      <c r="C77" s="25">
        <v>1984</v>
      </c>
      <c r="D77" s="26">
        <v>8.61</v>
      </c>
      <c r="E77" s="23">
        <f>IF(C77="","",IF(D77&gt;11.2,10,(D77+0.8)/1.2))</f>
        <v>7.841666666666667</v>
      </c>
      <c r="F77" s="65"/>
      <c r="G77" s="65"/>
      <c r="H77" s="89"/>
      <c r="I77" s="113"/>
      <c r="J77" s="113"/>
      <c r="K77" s="113"/>
    </row>
    <row r="78" spans="1:11" ht="15">
      <c r="A78" s="1"/>
      <c r="B78" s="24"/>
      <c r="C78" s="25"/>
      <c r="D78" s="26"/>
      <c r="E78" s="23">
        <f aca="true" t="shared" si="2" ref="E76:E88">IF(C78="","",IF(D78&gt;11.2,10,(D78+-1.2)))</f>
      </c>
      <c r="F78" s="65"/>
      <c r="G78" s="65"/>
      <c r="H78" s="89"/>
      <c r="I78" s="113"/>
      <c r="J78" s="113"/>
      <c r="K78" s="113"/>
    </row>
    <row r="79" spans="1:11" ht="15">
      <c r="A79" s="1"/>
      <c r="B79" s="24"/>
      <c r="C79" s="25"/>
      <c r="D79" s="26"/>
      <c r="E79" s="23">
        <f t="shared" si="2"/>
      </c>
      <c r="F79" s="65"/>
      <c r="G79" s="65"/>
      <c r="H79" s="89"/>
      <c r="I79" s="113"/>
      <c r="J79" s="113"/>
      <c r="K79" s="113"/>
    </row>
    <row r="80" spans="1:11" ht="15">
      <c r="A80" s="1"/>
      <c r="B80" s="24"/>
      <c r="C80" s="25"/>
      <c r="D80" s="26"/>
      <c r="E80" s="23">
        <f t="shared" si="2"/>
      </c>
      <c r="F80" s="65"/>
      <c r="G80" s="65"/>
      <c r="H80" s="89"/>
      <c r="I80" s="113"/>
      <c r="J80" s="113"/>
      <c r="K80" s="113"/>
    </row>
    <row r="81" spans="1:11" ht="15">
      <c r="A81" s="1"/>
      <c r="B81" s="24"/>
      <c r="C81" s="25"/>
      <c r="D81" s="26"/>
      <c r="E81" s="23">
        <f t="shared" si="2"/>
      </c>
      <c r="F81" s="65"/>
      <c r="G81" s="65"/>
      <c r="H81" s="89"/>
      <c r="I81" s="113"/>
      <c r="J81" s="113"/>
      <c r="K81" s="113"/>
    </row>
    <row r="82" spans="1:11" ht="15">
      <c r="A82" s="1"/>
      <c r="B82" s="24"/>
      <c r="C82" s="25"/>
      <c r="D82" s="26"/>
      <c r="E82" s="23">
        <f t="shared" si="2"/>
      </c>
      <c r="F82" s="65"/>
      <c r="G82" s="65"/>
      <c r="H82" s="89"/>
      <c r="I82" s="113"/>
      <c r="J82" s="113"/>
      <c r="K82" s="113"/>
    </row>
    <row r="83" spans="1:11" ht="15">
      <c r="A83" s="1"/>
      <c r="B83" s="24"/>
      <c r="C83" s="25"/>
      <c r="D83" s="26"/>
      <c r="E83" s="23">
        <f t="shared" si="2"/>
      </c>
      <c r="F83" s="65"/>
      <c r="G83" s="65"/>
      <c r="H83" s="89"/>
      <c r="I83" s="113"/>
      <c r="J83" s="113"/>
      <c r="K83" s="113"/>
    </row>
    <row r="84" spans="1:11" ht="15">
      <c r="A84" s="1"/>
      <c r="B84" s="24"/>
      <c r="C84" s="25"/>
      <c r="D84" s="26"/>
      <c r="E84" s="23">
        <f t="shared" si="2"/>
      </c>
      <c r="F84" s="65"/>
      <c r="G84" s="65"/>
      <c r="H84" s="89"/>
      <c r="I84" s="113"/>
      <c r="J84" s="113"/>
      <c r="K84" s="113"/>
    </row>
    <row r="85" spans="1:11" ht="15">
      <c r="A85" s="1"/>
      <c r="B85" s="24"/>
      <c r="C85" s="25"/>
      <c r="D85" s="26"/>
      <c r="E85" s="23">
        <f t="shared" si="2"/>
      </c>
      <c r="F85" s="65"/>
      <c r="G85" s="65"/>
      <c r="H85" s="89"/>
      <c r="I85" s="113"/>
      <c r="J85" s="113"/>
      <c r="K85" s="113"/>
    </row>
    <row r="86" spans="1:11" ht="15.75" thickBot="1">
      <c r="A86" s="1"/>
      <c r="B86" s="24"/>
      <c r="C86" s="25"/>
      <c r="D86" s="26"/>
      <c r="E86" s="23">
        <f t="shared" si="2"/>
      </c>
      <c r="F86" s="65"/>
      <c r="G86" s="65"/>
      <c r="H86" s="89"/>
      <c r="I86" s="113"/>
      <c r="J86" s="113"/>
      <c r="K86" s="113"/>
    </row>
    <row r="87" spans="1:11" ht="15.75" thickBot="1">
      <c r="A87" s="1"/>
      <c r="B87" s="24"/>
      <c r="C87" s="25"/>
      <c r="D87" s="26"/>
      <c r="E87" s="23">
        <f t="shared" si="2"/>
      </c>
      <c r="F87" s="65"/>
      <c r="G87" s="43" t="s">
        <v>13</v>
      </c>
      <c r="H87" s="89"/>
      <c r="I87" s="113"/>
      <c r="J87" s="113"/>
      <c r="K87" s="113"/>
    </row>
    <row r="88" spans="1:11" ht="15.75" thickBot="1">
      <c r="A88" s="1"/>
      <c r="B88" s="25"/>
      <c r="C88" s="25"/>
      <c r="D88" s="26"/>
      <c r="E88" s="23">
        <f t="shared" si="2"/>
      </c>
      <c r="F88" s="65"/>
      <c r="G88" s="119">
        <f>IF(D115=0,0,IF(D89&gt;11.2,10,(D89+0.8)/1.2))</f>
        <v>7.73888888888889</v>
      </c>
      <c r="H88" s="89"/>
      <c r="I88" s="113"/>
      <c r="J88" s="113"/>
      <c r="K88" s="113"/>
    </row>
    <row r="89" spans="1:11" ht="15">
      <c r="A89" s="1"/>
      <c r="B89" s="65"/>
      <c r="C89" s="65"/>
      <c r="D89" s="49">
        <f>SUM(D75:D88)/COUNT(D75:D88)</f>
        <v>8.486666666666666</v>
      </c>
      <c r="E89" s="65"/>
      <c r="F89" s="65"/>
      <c r="G89" s="65"/>
      <c r="H89" s="89"/>
      <c r="I89" s="113"/>
      <c r="J89" s="113"/>
      <c r="K89" s="113"/>
    </row>
    <row r="90" spans="1:11" ht="15.75" thickBot="1">
      <c r="A90" s="1"/>
      <c r="B90" s="65"/>
      <c r="C90" s="65"/>
      <c r="D90" s="65"/>
      <c r="E90" s="65"/>
      <c r="F90" s="65"/>
      <c r="G90" s="65"/>
      <c r="H90" s="89"/>
      <c r="I90" s="113"/>
      <c r="J90" s="113"/>
      <c r="K90" s="113"/>
    </row>
    <row r="91" spans="1:11" ht="15.75" thickBot="1">
      <c r="A91" s="1"/>
      <c r="B91" s="136" t="s">
        <v>35</v>
      </c>
      <c r="C91" s="137"/>
      <c r="D91" s="137"/>
      <c r="E91" s="138"/>
      <c r="F91" s="65"/>
      <c r="G91" s="65"/>
      <c r="H91" s="89"/>
      <c r="I91" s="113"/>
      <c r="J91" s="113"/>
      <c r="K91" s="113"/>
    </row>
    <row r="92" spans="1:11" ht="15.75" thickBot="1">
      <c r="A92" s="1"/>
      <c r="B92" s="42"/>
      <c r="C92" s="42"/>
      <c r="D92" s="42"/>
      <c r="E92" s="65"/>
      <c r="F92" s="65"/>
      <c r="G92" s="65"/>
      <c r="H92" s="89"/>
      <c r="I92" s="113"/>
      <c r="J92" s="113"/>
      <c r="K92" s="113"/>
    </row>
    <row r="93" spans="1:11" ht="15.75" thickBot="1">
      <c r="A93" s="1"/>
      <c r="B93" s="115" t="s">
        <v>10</v>
      </c>
      <c r="C93" s="116" t="s">
        <v>11</v>
      </c>
      <c r="D93" s="117" t="s">
        <v>12</v>
      </c>
      <c r="E93" s="118" t="s">
        <v>13</v>
      </c>
      <c r="F93" s="65"/>
      <c r="G93" s="65"/>
      <c r="H93" s="89"/>
      <c r="I93" s="113"/>
      <c r="J93" s="113"/>
      <c r="K93" s="113"/>
    </row>
    <row r="94" spans="1:11" ht="15">
      <c r="A94" s="1"/>
      <c r="B94" s="42"/>
      <c r="C94" s="42"/>
      <c r="D94" s="42"/>
      <c r="E94" s="42"/>
      <c r="F94" s="65"/>
      <c r="G94" s="65"/>
      <c r="H94" s="89"/>
      <c r="I94" s="113"/>
      <c r="J94" s="113"/>
      <c r="K94" s="113"/>
    </row>
    <row r="95" spans="1:11" ht="15">
      <c r="A95" s="1"/>
      <c r="B95" s="24" t="s">
        <v>55</v>
      </c>
      <c r="C95" s="25">
        <v>1974</v>
      </c>
      <c r="D95" s="26">
        <v>7.18</v>
      </c>
      <c r="E95" s="23">
        <f>IF(C95="","",IF(D95&gt;7.6,10,D95+2.4))</f>
        <v>9.58</v>
      </c>
      <c r="F95" s="65"/>
      <c r="G95" s="65"/>
      <c r="H95" s="89"/>
      <c r="I95" s="113"/>
      <c r="J95" s="113"/>
      <c r="K95" s="113"/>
    </row>
    <row r="96" spans="1:11" ht="15">
      <c r="A96" s="1"/>
      <c r="B96" s="24"/>
      <c r="C96" s="25"/>
      <c r="D96" s="26"/>
      <c r="E96" s="23">
        <f aca="true" t="shared" si="3" ref="E96:E108">IF(C96="","",IF(D96&gt;7.6,10,D96+2.4))</f>
      </c>
      <c r="F96" s="65"/>
      <c r="G96" s="65"/>
      <c r="H96" s="89"/>
      <c r="I96" s="113"/>
      <c r="J96" s="113"/>
      <c r="K96" s="113"/>
    </row>
    <row r="97" spans="1:11" ht="15">
      <c r="A97" s="1"/>
      <c r="B97" s="24"/>
      <c r="C97" s="25"/>
      <c r="D97" s="26"/>
      <c r="E97" s="23">
        <f t="shared" si="3"/>
      </c>
      <c r="F97" s="65"/>
      <c r="G97" s="65"/>
      <c r="H97" s="89"/>
      <c r="I97" s="113"/>
      <c r="J97" s="113"/>
      <c r="K97" s="113"/>
    </row>
    <row r="98" spans="1:11" ht="15">
      <c r="A98" s="1"/>
      <c r="B98" s="24"/>
      <c r="C98" s="25"/>
      <c r="D98" s="26"/>
      <c r="E98" s="23">
        <f t="shared" si="3"/>
      </c>
      <c r="F98" s="65"/>
      <c r="G98" s="65"/>
      <c r="H98" s="89"/>
      <c r="I98" s="113"/>
      <c r="J98" s="113"/>
      <c r="K98" s="113"/>
    </row>
    <row r="99" spans="1:8" ht="15">
      <c r="A99" s="1"/>
      <c r="B99" s="24"/>
      <c r="C99" s="25"/>
      <c r="D99" s="26"/>
      <c r="E99" s="23">
        <f t="shared" si="3"/>
      </c>
      <c r="F99" s="65"/>
      <c r="G99" s="65"/>
      <c r="H99" s="4"/>
    </row>
    <row r="100" spans="1:8" ht="15">
      <c r="A100" s="1"/>
      <c r="B100" s="24"/>
      <c r="C100" s="25"/>
      <c r="D100" s="26"/>
      <c r="E100" s="23">
        <f t="shared" si="3"/>
      </c>
      <c r="F100" s="65"/>
      <c r="G100" s="65"/>
      <c r="H100" s="4"/>
    </row>
    <row r="101" spans="1:8" ht="15">
      <c r="A101" s="1"/>
      <c r="B101" s="24"/>
      <c r="C101" s="25"/>
      <c r="D101" s="26"/>
      <c r="E101" s="23">
        <f t="shared" si="3"/>
      </c>
      <c r="F101" s="65"/>
      <c r="G101" s="65"/>
      <c r="H101" s="4"/>
    </row>
    <row r="102" spans="1:8" ht="15">
      <c r="A102" s="1"/>
      <c r="B102" s="24"/>
      <c r="C102" s="25"/>
      <c r="D102" s="26"/>
      <c r="E102" s="23">
        <f t="shared" si="3"/>
      </c>
      <c r="F102" s="65"/>
      <c r="G102" s="65"/>
      <c r="H102" s="4"/>
    </row>
    <row r="103" spans="1:8" ht="15">
      <c r="A103" s="1"/>
      <c r="B103" s="24"/>
      <c r="C103" s="25"/>
      <c r="D103" s="26"/>
      <c r="E103" s="23">
        <f t="shared" si="3"/>
      </c>
      <c r="F103" s="65"/>
      <c r="G103" s="65"/>
      <c r="H103" s="4"/>
    </row>
    <row r="104" spans="1:8" ht="15">
      <c r="A104" s="1"/>
      <c r="B104" s="24"/>
      <c r="C104" s="25"/>
      <c r="D104" s="26"/>
      <c r="E104" s="23">
        <f t="shared" si="3"/>
      </c>
      <c r="F104" s="65"/>
      <c r="G104" s="65"/>
      <c r="H104" s="4"/>
    </row>
    <row r="105" spans="1:8" ht="15">
      <c r="A105" s="1"/>
      <c r="B105" s="24"/>
      <c r="C105" s="25"/>
      <c r="D105" s="26"/>
      <c r="E105" s="23">
        <f t="shared" si="3"/>
      </c>
      <c r="F105" s="65"/>
      <c r="G105" s="65"/>
      <c r="H105" s="4"/>
    </row>
    <row r="106" spans="1:8" ht="15.75" thickBot="1">
      <c r="A106" s="1"/>
      <c r="B106" s="24"/>
      <c r="C106" s="25"/>
      <c r="D106" s="26"/>
      <c r="E106" s="23">
        <f t="shared" si="3"/>
      </c>
      <c r="F106" s="65"/>
      <c r="G106" s="65"/>
      <c r="H106" s="4"/>
    </row>
    <row r="107" spans="1:8" ht="15.75" thickBot="1">
      <c r="A107" s="1"/>
      <c r="B107" s="24"/>
      <c r="C107" s="25"/>
      <c r="D107" s="26"/>
      <c r="E107" s="23">
        <f t="shared" si="3"/>
      </c>
      <c r="F107" s="65"/>
      <c r="G107" s="43" t="s">
        <v>13</v>
      </c>
      <c r="H107" s="4"/>
    </row>
    <row r="108" spans="1:8" ht="15.75" thickBot="1">
      <c r="A108" s="1"/>
      <c r="B108" s="25"/>
      <c r="C108" s="25"/>
      <c r="D108" s="26"/>
      <c r="E108" s="23">
        <f t="shared" si="3"/>
      </c>
      <c r="F108" s="65"/>
      <c r="G108" s="119">
        <f>E95</f>
        <v>9.58</v>
      </c>
      <c r="H108" s="4"/>
    </row>
    <row r="109" spans="1:8" ht="15">
      <c r="A109" s="1"/>
      <c r="B109" s="65"/>
      <c r="C109" s="65"/>
      <c r="D109" s="70">
        <f>SUM(D95:D108)/COUNT(D95:D108)</f>
        <v>7.18</v>
      </c>
      <c r="E109" s="65"/>
      <c r="F109" s="65"/>
      <c r="G109" s="65"/>
      <c r="H109" s="4"/>
    </row>
    <row r="110" spans="1:8" ht="15">
      <c r="A110" s="1"/>
      <c r="B110" s="65"/>
      <c r="C110" s="65"/>
      <c r="D110" s="65"/>
      <c r="E110" s="65"/>
      <c r="F110" s="65"/>
      <c r="G110" s="65"/>
      <c r="H110" s="4"/>
    </row>
    <row r="111" spans="1:8" ht="15">
      <c r="A111" s="1"/>
      <c r="B111" s="65"/>
      <c r="C111" s="65"/>
      <c r="D111" s="65"/>
      <c r="E111" s="65"/>
      <c r="F111" s="65"/>
      <c r="G111" s="65"/>
      <c r="H111" s="4"/>
    </row>
    <row r="112" spans="1:8" ht="15">
      <c r="A112" s="1"/>
      <c r="B112" s="65"/>
      <c r="C112" s="65"/>
      <c r="D112" s="65"/>
      <c r="E112" s="65"/>
      <c r="F112" s="65"/>
      <c r="G112" s="65"/>
      <c r="H112" s="4"/>
    </row>
    <row r="113" spans="1:8" ht="15">
      <c r="A113" s="1"/>
      <c r="B113" s="65"/>
      <c r="C113" s="65"/>
      <c r="D113" s="65"/>
      <c r="E113" s="65"/>
      <c r="F113" s="65"/>
      <c r="G113" s="65"/>
      <c r="H113" s="4"/>
    </row>
    <row r="114" spans="1:8" ht="15">
      <c r="A114" s="1"/>
      <c r="B114" s="86"/>
      <c r="C114" s="39" t="s">
        <v>16</v>
      </c>
      <c r="D114" s="39" t="s">
        <v>15</v>
      </c>
      <c r="E114" s="39" t="s">
        <v>17</v>
      </c>
      <c r="F114" s="65"/>
      <c r="G114" s="65"/>
      <c r="H114" s="4"/>
    </row>
    <row r="115" spans="1:8" ht="15">
      <c r="A115" s="1"/>
      <c r="B115" s="84" t="s">
        <v>18</v>
      </c>
      <c r="C115" s="39">
        <f>(COUNT(C95:C108))</f>
        <v>1</v>
      </c>
      <c r="D115" s="39">
        <f>COUNT(C75:C88)</f>
        <v>3</v>
      </c>
      <c r="E115" s="39">
        <f>C115+D115</f>
        <v>4</v>
      </c>
      <c r="F115" s="65"/>
      <c r="G115" s="65"/>
      <c r="H115" s="4"/>
    </row>
    <row r="116" spans="1:8" ht="15">
      <c r="A116" s="1"/>
      <c r="B116" s="65"/>
      <c r="C116" s="65"/>
      <c r="D116" s="65"/>
      <c r="E116" s="65"/>
      <c r="F116" s="65"/>
      <c r="G116" s="65"/>
      <c r="H116" s="4"/>
    </row>
    <row r="117" spans="1:8" ht="15">
      <c r="A117" s="1"/>
      <c r="B117" s="2"/>
      <c r="C117" s="2"/>
      <c r="D117" s="2"/>
      <c r="E117" s="2"/>
      <c r="F117" s="2"/>
      <c r="G117" s="2"/>
      <c r="H117" s="4"/>
    </row>
    <row r="118" spans="1:8" ht="15">
      <c r="A118" s="1"/>
      <c r="B118" s="48"/>
      <c r="C118" s="48"/>
      <c r="D118" s="48"/>
      <c r="E118" s="48"/>
      <c r="F118" s="48"/>
      <c r="G118" s="49"/>
      <c r="H118" s="4"/>
    </row>
    <row r="119" spans="1:8" ht="15">
      <c r="A119" s="1"/>
      <c r="B119" s="48"/>
      <c r="C119" s="48"/>
      <c r="D119" s="48"/>
      <c r="E119" s="48"/>
      <c r="F119" s="48"/>
      <c r="G119" s="49"/>
      <c r="H119" s="4"/>
    </row>
    <row r="120" spans="1:8" ht="15">
      <c r="A120" s="1"/>
      <c r="B120" s="114"/>
      <c r="C120" s="49"/>
      <c r="D120" s="48"/>
      <c r="E120" s="48"/>
      <c r="F120" s="48"/>
      <c r="G120" s="49"/>
      <c r="H120" s="4"/>
    </row>
    <row r="121" spans="1:8" ht="15">
      <c r="A121" s="1"/>
      <c r="B121" s="48"/>
      <c r="C121" s="48"/>
      <c r="D121" s="48"/>
      <c r="E121" s="48"/>
      <c r="F121" s="48"/>
      <c r="G121" s="48"/>
      <c r="H121" s="4"/>
    </row>
    <row r="122" spans="1:8" ht="15.75" thickBot="1">
      <c r="A122" s="1"/>
      <c r="B122" s="99" t="s">
        <v>8</v>
      </c>
      <c r="C122" s="99">
        <f>E115+C66</f>
        <v>8</v>
      </c>
      <c r="D122" s="86"/>
      <c r="E122" s="42"/>
      <c r="F122" s="86"/>
      <c r="G122" s="99" t="s">
        <v>13</v>
      </c>
      <c r="H122" s="4"/>
    </row>
    <row r="123" spans="1:8" ht="15.75" thickBot="1">
      <c r="A123" s="1"/>
      <c r="B123" s="65"/>
      <c r="C123" s="65"/>
      <c r="D123" s="65"/>
      <c r="E123" s="65"/>
      <c r="F123" s="65"/>
      <c r="G123" s="8">
        <f>((G88*D115)+(G108*C115))/4</f>
        <v>8.199166666666667</v>
      </c>
      <c r="H123" s="4"/>
    </row>
    <row r="124" spans="1:8" ht="15">
      <c r="A124" s="1"/>
      <c r="B124" s="65"/>
      <c r="C124" s="65"/>
      <c r="D124" s="65"/>
      <c r="E124" s="65"/>
      <c r="F124" s="65"/>
      <c r="G124" s="65"/>
      <c r="H124" s="89"/>
    </row>
    <row r="125" spans="1:8" ht="15">
      <c r="A125" s="1"/>
      <c r="B125" s="65"/>
      <c r="C125" s="65"/>
      <c r="D125" s="65"/>
      <c r="E125" s="65"/>
      <c r="F125" s="65"/>
      <c r="G125" s="65"/>
      <c r="H125" s="89"/>
    </row>
    <row r="126" spans="1:8" ht="15">
      <c r="A126" s="1"/>
      <c r="B126" s="48"/>
      <c r="C126" s="48"/>
      <c r="D126" s="48"/>
      <c r="E126" s="48"/>
      <c r="F126" s="48"/>
      <c r="G126" s="49"/>
      <c r="H126" s="89"/>
    </row>
    <row r="127" spans="1:8" ht="15.75" thickBot="1">
      <c r="A127" s="1"/>
      <c r="B127" s="2"/>
      <c r="C127" s="2"/>
      <c r="D127" s="2"/>
      <c r="E127" s="2"/>
      <c r="F127" s="2"/>
      <c r="G127" s="99" t="s">
        <v>13</v>
      </c>
      <c r="H127" s="4"/>
    </row>
    <row r="128" spans="1:8" ht="15.75" thickBot="1">
      <c r="A128" s="1"/>
      <c r="B128" s="120" t="s">
        <v>1</v>
      </c>
      <c r="C128" s="121"/>
      <c r="D128" s="121"/>
      <c r="E128" s="122"/>
      <c r="F128" s="2"/>
      <c r="G128" s="45">
        <f>IF(SUM(D132:D133)=0,0,SUM(F132:F133)/SUM(D132:D133))</f>
        <v>8.797083333333333</v>
      </c>
      <c r="H128" s="4"/>
    </row>
    <row r="129" spans="1:8" ht="15">
      <c r="A129" s="1"/>
      <c r="B129" s="2"/>
      <c r="C129" s="2"/>
      <c r="D129" s="2"/>
      <c r="E129" s="2"/>
      <c r="F129" s="2"/>
      <c r="G129" s="3"/>
      <c r="H129" s="4"/>
    </row>
    <row r="130" spans="1:8" ht="15">
      <c r="A130" s="1"/>
      <c r="B130" s="100" t="s">
        <v>19</v>
      </c>
      <c r="C130" s="50"/>
      <c r="D130" s="100" t="s">
        <v>18</v>
      </c>
      <c r="E130" s="100" t="s">
        <v>13</v>
      </c>
      <c r="F130" s="2"/>
      <c r="G130" s="3"/>
      <c r="H130" s="4"/>
    </row>
    <row r="131" spans="1:8" ht="15.75" thickBot="1">
      <c r="A131" s="1"/>
      <c r="B131" s="2"/>
      <c r="C131" s="2"/>
      <c r="D131" s="2"/>
      <c r="E131" s="2"/>
      <c r="F131" s="2"/>
      <c r="G131" s="3"/>
      <c r="H131" s="4"/>
    </row>
    <row r="132" spans="1:8" ht="15.75" thickBot="1">
      <c r="A132" s="1"/>
      <c r="B132" s="139" t="s">
        <v>6</v>
      </c>
      <c r="C132" s="140"/>
      <c r="D132" s="101">
        <f>C66</f>
        <v>4</v>
      </c>
      <c r="E132" s="102">
        <f>G67</f>
        <v>9.395</v>
      </c>
      <c r="F132" s="47">
        <f>D132*E132</f>
        <v>37.58</v>
      </c>
      <c r="G132" s="3"/>
      <c r="H132" s="4"/>
    </row>
    <row r="133" spans="1:8" ht="15.75" thickBot="1">
      <c r="A133" s="1"/>
      <c r="B133" s="141" t="s">
        <v>7</v>
      </c>
      <c r="C133" s="142"/>
      <c r="D133" s="103">
        <f>E115</f>
        <v>4</v>
      </c>
      <c r="E133" s="104">
        <f>G123</f>
        <v>8.199166666666667</v>
      </c>
      <c r="F133" s="47">
        <f>D133*E133</f>
        <v>32.79666666666667</v>
      </c>
      <c r="G133" s="3"/>
      <c r="H133" s="4"/>
    </row>
    <row r="134" spans="1:8" ht="15">
      <c r="A134" s="1"/>
      <c r="B134" s="34"/>
      <c r="C134" s="34"/>
      <c r="D134" s="34"/>
      <c r="E134" s="34"/>
      <c r="F134" s="34"/>
      <c r="G134" s="3"/>
      <c r="H134" s="4"/>
    </row>
    <row r="135" spans="1:8" ht="15">
      <c r="A135" s="1"/>
      <c r="B135" s="2"/>
      <c r="C135" s="2"/>
      <c r="D135" s="2"/>
      <c r="E135" s="2"/>
      <c r="F135" s="2"/>
      <c r="G135" s="2"/>
      <c r="H135" s="4"/>
    </row>
    <row r="136" spans="1:8" ht="15.75" thickBot="1">
      <c r="A136" s="105"/>
      <c r="B136" s="106"/>
      <c r="C136" s="106"/>
      <c r="D136" s="106"/>
      <c r="E136" s="106"/>
      <c r="F136" s="106"/>
      <c r="G136" s="106"/>
      <c r="H136" s="107"/>
    </row>
    <row r="137" spans="1:8" ht="15">
      <c r="A137" s="1"/>
      <c r="B137" s="2"/>
      <c r="C137" s="2"/>
      <c r="D137" s="2"/>
      <c r="E137" s="2"/>
      <c r="F137" s="2"/>
      <c r="G137" s="2"/>
      <c r="H137" s="4"/>
    </row>
    <row r="138" spans="1:8" ht="15.75" thickBot="1">
      <c r="A138" s="1"/>
      <c r="B138" s="9"/>
      <c r="C138" s="9"/>
      <c r="D138" s="2"/>
      <c r="E138" s="2"/>
      <c r="F138" s="2"/>
      <c r="G138" s="3"/>
      <c r="H138" s="4"/>
    </row>
    <row r="139" spans="1:9" ht="15.75" thickBot="1">
      <c r="A139" s="1"/>
      <c r="B139" s="120" t="s">
        <v>3</v>
      </c>
      <c r="C139" s="121"/>
      <c r="D139" s="121"/>
      <c r="E139" s="122"/>
      <c r="F139" s="110" t="s">
        <v>48</v>
      </c>
      <c r="G139" s="111" t="s">
        <v>51</v>
      </c>
      <c r="H139" s="4"/>
      <c r="I139" s="82"/>
    </row>
    <row r="140" spans="1:9" ht="15.75" thickBot="1">
      <c r="A140" s="1"/>
      <c r="B140" s="2"/>
      <c r="C140" s="2"/>
      <c r="D140" s="2"/>
      <c r="E140" s="2"/>
      <c r="F140" s="2"/>
      <c r="G140" s="3"/>
      <c r="H140" s="4"/>
      <c r="I140" s="82"/>
    </row>
    <row r="141" spans="1:9" ht="15.75" thickBot="1">
      <c r="A141" s="1"/>
      <c r="B141" s="136" t="s">
        <v>20</v>
      </c>
      <c r="C141" s="137"/>
      <c r="D141" s="137"/>
      <c r="E141" s="138"/>
      <c r="F141" s="48"/>
      <c r="G141" s="49"/>
      <c r="H141" s="4"/>
      <c r="I141" s="82"/>
    </row>
    <row r="142" spans="1:9" ht="15.75" thickBot="1">
      <c r="A142" s="1"/>
      <c r="B142" s="50"/>
      <c r="C142" s="50"/>
      <c r="D142" s="50"/>
      <c r="E142" s="50"/>
      <c r="F142" s="48"/>
      <c r="G142" s="49"/>
      <c r="H142" s="4"/>
      <c r="I142" s="82"/>
    </row>
    <row r="143" spans="1:9" ht="15.75" thickBot="1">
      <c r="A143" s="1"/>
      <c r="B143" s="51" t="s">
        <v>10</v>
      </c>
      <c r="C143" s="52" t="s">
        <v>11</v>
      </c>
      <c r="D143" s="52" t="s">
        <v>21</v>
      </c>
      <c r="E143" s="52" t="s">
        <v>22</v>
      </c>
      <c r="F143" s="52"/>
      <c r="G143" s="53" t="s">
        <v>23</v>
      </c>
      <c r="H143" s="54"/>
      <c r="I143" s="82"/>
    </row>
    <row r="144" spans="1:9" ht="15">
      <c r="A144" s="1"/>
      <c r="B144" s="50"/>
      <c r="C144" s="50"/>
      <c r="D144" s="48"/>
      <c r="E144" s="50"/>
      <c r="F144" s="2"/>
      <c r="G144" s="49"/>
      <c r="H144" s="55"/>
      <c r="I144" s="82"/>
    </row>
    <row r="145" spans="1:9" ht="15">
      <c r="A145" s="1"/>
      <c r="B145" s="20" t="s">
        <v>40</v>
      </c>
      <c r="C145" s="21">
        <v>1962</v>
      </c>
      <c r="D145" s="21"/>
      <c r="E145" s="21">
        <v>35</v>
      </c>
      <c r="F145" s="56"/>
      <c r="G145" s="57">
        <v>0.2</v>
      </c>
      <c r="H145" s="58">
        <f>SUM(D145:D152)</f>
        <v>169</v>
      </c>
      <c r="I145" s="82"/>
    </row>
    <row r="146" spans="1:9" ht="15">
      <c r="A146" s="1"/>
      <c r="B146" s="20" t="s">
        <v>37</v>
      </c>
      <c r="C146" s="21">
        <v>1962</v>
      </c>
      <c r="D146" s="21">
        <v>36</v>
      </c>
      <c r="E146" s="21"/>
      <c r="F146" s="56"/>
      <c r="G146" s="21"/>
      <c r="H146" s="55">
        <f>SUM(F145:F153)</f>
        <v>0</v>
      </c>
      <c r="I146" s="82"/>
    </row>
    <row r="147" spans="1:9" ht="15">
      <c r="A147" s="1"/>
      <c r="B147" s="20" t="s">
        <v>39</v>
      </c>
      <c r="C147" s="21">
        <v>1947</v>
      </c>
      <c r="D147" s="21">
        <v>47</v>
      </c>
      <c r="E147" s="21"/>
      <c r="F147" s="56"/>
      <c r="G147" s="57"/>
      <c r="H147" s="58">
        <f>SUM(E145:E153)</f>
        <v>35</v>
      </c>
      <c r="I147" s="82"/>
    </row>
    <row r="148" spans="1:10" ht="15">
      <c r="A148" s="1"/>
      <c r="B148" s="20" t="s">
        <v>42</v>
      </c>
      <c r="C148" s="21">
        <v>1964</v>
      </c>
      <c r="D148" s="21">
        <v>41</v>
      </c>
      <c r="E148" s="21"/>
      <c r="F148" s="56"/>
      <c r="G148" s="57"/>
      <c r="H148" s="55"/>
      <c r="I148" s="82"/>
      <c r="J148" s="82"/>
    </row>
    <row r="149" spans="1:10" ht="15">
      <c r="A149" s="1"/>
      <c r="B149" s="24" t="s">
        <v>56</v>
      </c>
      <c r="C149" s="25">
        <v>1976</v>
      </c>
      <c r="D149" s="25">
        <v>45</v>
      </c>
      <c r="E149" s="25"/>
      <c r="F149" s="59"/>
      <c r="G149" s="60"/>
      <c r="H149" s="54"/>
      <c r="I149" s="82"/>
      <c r="J149" s="82"/>
    </row>
    <row r="150" spans="1:10" ht="15">
      <c r="A150" s="1"/>
      <c r="B150" s="24"/>
      <c r="C150" s="25"/>
      <c r="D150" s="25"/>
      <c r="E150" s="25"/>
      <c r="F150" s="59"/>
      <c r="G150" s="60"/>
      <c r="H150" s="54"/>
      <c r="I150" s="82"/>
      <c r="J150" s="82"/>
    </row>
    <row r="151" spans="1:10" ht="15">
      <c r="A151" s="1"/>
      <c r="B151" s="24"/>
      <c r="C151" s="25"/>
      <c r="D151" s="25"/>
      <c r="E151" s="25"/>
      <c r="F151" s="59"/>
      <c r="G151" s="60"/>
      <c r="H151" s="54"/>
      <c r="I151" s="82"/>
      <c r="J151" s="82"/>
    </row>
    <row r="152" spans="1:10" ht="15">
      <c r="A152" s="1"/>
      <c r="B152" s="24"/>
      <c r="C152" s="25"/>
      <c r="D152" s="25"/>
      <c r="E152" s="25"/>
      <c r="F152" s="59"/>
      <c r="G152" s="60"/>
      <c r="H152" s="54"/>
      <c r="I152" s="82"/>
      <c r="J152" s="82"/>
    </row>
    <row r="153" spans="1:10" ht="15">
      <c r="A153" s="1"/>
      <c r="B153" s="24"/>
      <c r="C153" s="25"/>
      <c r="D153" s="25"/>
      <c r="E153" s="61"/>
      <c r="F153" s="59"/>
      <c r="G153" s="60"/>
      <c r="H153" s="54"/>
      <c r="I153" s="82"/>
      <c r="J153" s="82"/>
    </row>
    <row r="154" spans="1:10" ht="15">
      <c r="A154" s="1"/>
      <c r="B154" s="62"/>
      <c r="C154" s="42"/>
      <c r="D154" s="63">
        <f>D156</f>
        <v>42.25</v>
      </c>
      <c r="E154" s="63">
        <f>F156</f>
        <v>35</v>
      </c>
      <c r="F154" s="2"/>
      <c r="G154" s="64"/>
      <c r="H154" s="54"/>
      <c r="I154" s="82"/>
      <c r="J154" s="82"/>
    </row>
    <row r="155" spans="1:10" ht="15.75" thickBot="1">
      <c r="A155" s="38"/>
      <c r="B155" s="62"/>
      <c r="C155" s="42"/>
      <c r="D155" s="42"/>
      <c r="E155" s="65"/>
      <c r="F155" s="39" t="s">
        <v>24</v>
      </c>
      <c r="G155" s="66">
        <f>SUM(G145:G153)</f>
        <v>0.2</v>
      </c>
      <c r="H155" s="54"/>
      <c r="I155" s="82"/>
      <c r="J155" s="82"/>
    </row>
    <row r="156" spans="1:10" ht="15.75" thickBot="1">
      <c r="A156" s="38"/>
      <c r="B156" s="39" t="s">
        <v>25</v>
      </c>
      <c r="C156" s="39">
        <f>G159</f>
        <v>5</v>
      </c>
      <c r="D156" s="67">
        <f>IF(H145=0,"0",SUM(D145:D153)/COUNT(D145:D153))</f>
        <v>42.25</v>
      </c>
      <c r="E156" s="67" t="str">
        <f>IF(H146=0,"0",SUM(F145:F153)/COUNT(F145:F153))</f>
        <v>0</v>
      </c>
      <c r="F156" s="67">
        <f>IF(H147=0,"0",SUM(E145:E153)/COUNT(E145:E153))</f>
        <v>35</v>
      </c>
      <c r="G156" s="43" t="s">
        <v>13</v>
      </c>
      <c r="H156" s="4"/>
      <c r="I156" s="82"/>
      <c r="J156" s="82"/>
    </row>
    <row r="157" spans="1:10" ht="15.75" thickBot="1">
      <c r="A157" s="38"/>
      <c r="B157" s="42"/>
      <c r="C157" s="42"/>
      <c r="D157" s="44">
        <f>IF(D156&gt;35,9,IF(D158=0,"0",(D156+10)/5))</f>
        <v>9</v>
      </c>
      <c r="E157" s="44">
        <f>IF(E156&gt;35,9.5,IF(E158=0,"0",(E156+12.5)/5))</f>
        <v>9.5</v>
      </c>
      <c r="F157" s="44">
        <f>IF(F156&gt;35,10,IF(F158=0,"0",(F156+15)/5))</f>
        <v>10</v>
      </c>
      <c r="G157" s="68">
        <f>IF(C156=0,0,((D157*D159)+(E157*E159)+(F157*F159))/G159)</f>
        <v>9.2</v>
      </c>
      <c r="H157" s="4"/>
      <c r="I157" s="82"/>
      <c r="J157" s="82"/>
    </row>
    <row r="158" spans="1:10" ht="15">
      <c r="A158" s="38"/>
      <c r="B158" s="42"/>
      <c r="C158" s="42"/>
      <c r="D158" s="30">
        <f>SUM(D145:D153)</f>
        <v>169</v>
      </c>
      <c r="E158" s="30">
        <f>SUM(F145:F153)</f>
        <v>0</v>
      </c>
      <c r="F158" s="30">
        <f>SUM(E145:E153)</f>
        <v>35</v>
      </c>
      <c r="G158" s="69"/>
      <c r="H158" s="4"/>
      <c r="I158" s="82"/>
      <c r="J158" s="82"/>
    </row>
    <row r="159" spans="1:10" ht="15.75" thickBot="1">
      <c r="A159" s="38"/>
      <c r="B159" s="42"/>
      <c r="C159" s="42"/>
      <c r="D159" s="30">
        <f>COUNT(D145:D152)</f>
        <v>4</v>
      </c>
      <c r="E159" s="30">
        <f>COUNT(F145:F153)</f>
        <v>0</v>
      </c>
      <c r="F159" s="30">
        <f>COUNT(E145:E153)</f>
        <v>1</v>
      </c>
      <c r="G159" s="70">
        <f>SUM(D159:F159)</f>
        <v>5</v>
      </c>
      <c r="H159" s="4"/>
      <c r="I159" s="82"/>
      <c r="J159" s="82"/>
    </row>
    <row r="160" spans="1:10" ht="15.75" thickBot="1">
      <c r="A160" s="38"/>
      <c r="B160" s="136" t="s">
        <v>26</v>
      </c>
      <c r="C160" s="137"/>
      <c r="D160" s="137"/>
      <c r="E160" s="138"/>
      <c r="F160" s="65"/>
      <c r="G160" s="69"/>
      <c r="H160" s="4"/>
      <c r="I160" s="82"/>
      <c r="J160" s="82"/>
    </row>
    <row r="161" spans="1:10" ht="15.75" thickBot="1">
      <c r="A161" s="38"/>
      <c r="B161" s="42"/>
      <c r="C161" s="42"/>
      <c r="D161" s="42"/>
      <c r="E161" s="42"/>
      <c r="F161" s="65"/>
      <c r="G161" s="69"/>
      <c r="H161" s="4"/>
      <c r="I161" s="82"/>
      <c r="J161" s="82"/>
    </row>
    <row r="162" spans="1:10" ht="15.75" thickBot="1">
      <c r="A162" s="38"/>
      <c r="B162" s="51" t="s">
        <v>10</v>
      </c>
      <c r="C162" s="52" t="s">
        <v>11</v>
      </c>
      <c r="D162" s="52" t="s">
        <v>27</v>
      </c>
      <c r="E162" s="52" t="s">
        <v>28</v>
      </c>
      <c r="F162" s="71"/>
      <c r="G162" s="53" t="s">
        <v>23</v>
      </c>
      <c r="H162" s="4"/>
      <c r="I162" s="82"/>
      <c r="J162" s="82"/>
    </row>
    <row r="163" spans="1:10" ht="15">
      <c r="A163" s="38"/>
      <c r="B163" s="42"/>
      <c r="C163" s="42"/>
      <c r="D163" s="65"/>
      <c r="E163" s="42"/>
      <c r="F163" s="65"/>
      <c r="G163" s="72"/>
      <c r="H163" s="4"/>
      <c r="I163" s="82"/>
      <c r="J163" s="82"/>
    </row>
    <row r="164" spans="1:9" ht="15">
      <c r="A164" s="38"/>
      <c r="B164" s="24" t="s">
        <v>41</v>
      </c>
      <c r="C164" s="25">
        <v>1982</v>
      </c>
      <c r="D164" s="25"/>
      <c r="E164" s="25">
        <v>38</v>
      </c>
      <c r="F164" s="65"/>
      <c r="G164" s="73"/>
      <c r="H164" s="74">
        <f>SUM(E164:E169)</f>
        <v>74</v>
      </c>
      <c r="I164" s="82"/>
    </row>
    <row r="165" spans="1:9" ht="15">
      <c r="A165" s="38"/>
      <c r="B165" s="24" t="s">
        <v>46</v>
      </c>
      <c r="C165" s="25">
        <v>1977</v>
      </c>
      <c r="D165" s="25"/>
      <c r="E165" s="25">
        <v>36</v>
      </c>
      <c r="F165" s="65"/>
      <c r="G165" s="73"/>
      <c r="H165" s="75">
        <f>SUM(D164:D169)</f>
        <v>0</v>
      </c>
      <c r="I165" s="82"/>
    </row>
    <row r="166" spans="1:9" ht="15">
      <c r="A166" s="38"/>
      <c r="B166" s="24"/>
      <c r="C166" s="25"/>
      <c r="D166" s="25"/>
      <c r="E166" s="25"/>
      <c r="F166" s="65"/>
      <c r="G166" s="73"/>
      <c r="H166" s="76"/>
      <c r="I166" s="82"/>
    </row>
    <row r="167" spans="1:9" ht="15">
      <c r="A167" s="38"/>
      <c r="B167" s="25"/>
      <c r="C167" s="25"/>
      <c r="D167" s="25"/>
      <c r="E167" s="25"/>
      <c r="F167" s="65"/>
      <c r="G167" s="77"/>
      <c r="H167" s="4"/>
      <c r="I167" s="82"/>
    </row>
    <row r="168" spans="1:9" ht="15">
      <c r="A168" s="38"/>
      <c r="B168" s="25"/>
      <c r="C168" s="25"/>
      <c r="D168" s="25"/>
      <c r="E168" s="25"/>
      <c r="F168" s="65"/>
      <c r="G168" s="77"/>
      <c r="H168" s="4"/>
      <c r="I168" s="82"/>
    </row>
    <row r="169" spans="1:9" ht="15">
      <c r="A169" s="38"/>
      <c r="B169" s="25"/>
      <c r="C169" s="25"/>
      <c r="D169" s="25"/>
      <c r="E169" s="25"/>
      <c r="F169" s="78">
        <f>IF(C171="","",I129)</f>
      </c>
      <c r="G169" s="77"/>
      <c r="H169" s="4"/>
      <c r="I169" s="82"/>
    </row>
    <row r="170" spans="1:9" ht="15">
      <c r="A170" s="38"/>
      <c r="B170" s="42"/>
      <c r="C170" s="42"/>
      <c r="D170" s="39">
        <f>D172</f>
        <v>0</v>
      </c>
      <c r="E170" s="39">
        <f>E172</f>
        <v>10.4</v>
      </c>
      <c r="F170" s="78"/>
      <c r="G170" s="69"/>
      <c r="H170" s="4"/>
      <c r="I170" s="82"/>
    </row>
    <row r="171" spans="1:9" ht="15">
      <c r="A171" s="38"/>
      <c r="B171" s="78"/>
      <c r="C171" s="78"/>
      <c r="D171" s="70">
        <f>IF(H165=0,0,SUM(D164:D169)/COUNT(D164:D169))</f>
        <v>0</v>
      </c>
      <c r="E171" s="70">
        <f>IF(H164=0,"0",SUM(E164:E169)/COUNT(E164:E169))</f>
        <v>37</v>
      </c>
      <c r="F171" s="39" t="s">
        <v>24</v>
      </c>
      <c r="G171" s="79">
        <f>SUM(G164:G169)</f>
        <v>0</v>
      </c>
      <c r="H171" s="80"/>
      <c r="I171" s="82"/>
    </row>
    <row r="172" spans="1:9" ht="15.75" thickBot="1">
      <c r="A172" s="38"/>
      <c r="B172" s="39" t="s">
        <v>29</v>
      </c>
      <c r="C172" s="39">
        <f>(COUNT(C164:C169))</f>
        <v>2</v>
      </c>
      <c r="D172" s="70">
        <f>IF(D171=0,0,(D171+10)/5)</f>
        <v>0</v>
      </c>
      <c r="E172" s="70">
        <f>IF(E173=0,"0",(E171+15)/5)</f>
        <v>10.4</v>
      </c>
      <c r="F172" s="30">
        <f>IF(D172="","",I130)</f>
        <v>0</v>
      </c>
      <c r="G172" s="81" t="s">
        <v>13</v>
      </c>
      <c r="H172" s="80"/>
      <c r="I172" s="82"/>
    </row>
    <row r="173" spans="1:9" ht="15.75" thickBot="1">
      <c r="A173" s="38"/>
      <c r="B173" s="42"/>
      <c r="C173" s="42"/>
      <c r="D173" s="30"/>
      <c r="E173" s="30">
        <f>SUM(E164:E169)</f>
        <v>74</v>
      </c>
      <c r="F173" s="47"/>
      <c r="G173" s="68">
        <f>IF(D177=0,0,(((D175*D174)+(E175*E174))/F174))</f>
        <v>10</v>
      </c>
      <c r="H173" s="80"/>
      <c r="I173" s="82"/>
    </row>
    <row r="174" spans="1:9" ht="15">
      <c r="A174" s="38"/>
      <c r="B174" s="42"/>
      <c r="C174" s="42"/>
      <c r="D174" s="30">
        <f>COUNT(D164:D169)</f>
        <v>0</v>
      </c>
      <c r="E174" s="30">
        <f>COUNT(E164:E169)</f>
        <v>2</v>
      </c>
      <c r="F174" s="70">
        <f>SUM(D174:E174)</f>
        <v>2</v>
      </c>
      <c r="G174" s="69"/>
      <c r="H174" s="80"/>
      <c r="I174" s="82"/>
    </row>
    <row r="175" spans="1:9" ht="15">
      <c r="A175" s="38"/>
      <c r="B175" s="65"/>
      <c r="C175" s="65"/>
      <c r="D175" s="70">
        <f>IF(D172&gt;9,9,D172)</f>
        <v>0</v>
      </c>
      <c r="E175" s="70">
        <f>IF(E172&gt;10,10,E172)</f>
        <v>10</v>
      </c>
      <c r="F175" s="83"/>
      <c r="G175" s="69"/>
      <c r="H175" s="80"/>
      <c r="I175" s="82"/>
    </row>
    <row r="176" spans="1:9" ht="15">
      <c r="A176" s="38"/>
      <c r="B176" s="65"/>
      <c r="C176" s="39" t="s">
        <v>15</v>
      </c>
      <c r="D176" s="39" t="s">
        <v>16</v>
      </c>
      <c r="E176" s="39" t="s">
        <v>17</v>
      </c>
      <c r="F176" s="65"/>
      <c r="G176" s="69"/>
      <c r="H176" s="4"/>
      <c r="I176" s="82"/>
    </row>
    <row r="177" spans="1:9" ht="15">
      <c r="A177" s="38"/>
      <c r="B177" s="84" t="s">
        <v>18</v>
      </c>
      <c r="C177" s="85">
        <f>C156</f>
        <v>5</v>
      </c>
      <c r="D177" s="85">
        <f>COUNT(D164:E167)</f>
        <v>2</v>
      </c>
      <c r="E177" s="85">
        <f>C177+D177</f>
        <v>7</v>
      </c>
      <c r="F177" s="65"/>
      <c r="G177" s="69"/>
      <c r="H177" s="4"/>
      <c r="I177" s="82"/>
    </row>
    <row r="178" spans="1:9" ht="15">
      <c r="A178" s="38"/>
      <c r="B178" s="86"/>
      <c r="C178" s="69"/>
      <c r="D178" s="69"/>
      <c r="E178" s="69"/>
      <c r="F178" s="65"/>
      <c r="G178" s="69"/>
      <c r="H178" s="4"/>
      <c r="I178" s="82"/>
    </row>
    <row r="179" spans="1:9" ht="15.75" thickBot="1">
      <c r="A179" s="1"/>
      <c r="B179" s="2"/>
      <c r="C179" s="2"/>
      <c r="D179" s="2"/>
      <c r="E179" s="2"/>
      <c r="F179" s="36" t="s">
        <v>30</v>
      </c>
      <c r="G179" s="143">
        <f>(G155+G171)/7</f>
        <v>0.028571428571428574</v>
      </c>
      <c r="H179" s="4"/>
      <c r="I179" s="82"/>
    </row>
    <row r="180" spans="1:9" ht="15.75" thickBot="1">
      <c r="A180" s="1"/>
      <c r="B180" s="39" t="s">
        <v>8</v>
      </c>
      <c r="C180" s="39">
        <f>E177</f>
        <v>7</v>
      </c>
      <c r="D180" s="44">
        <f>IF(G172=0,"0",SUM(D169:D178)/COUNT(D169:D178))</f>
        <v>0.3333333333333333</v>
      </c>
      <c r="E180" s="67" t="str">
        <f>IF(G169=0,"0",SUM(E169:E178)/COUNT(E169:E178))</f>
        <v>0</v>
      </c>
      <c r="F180" s="42"/>
      <c r="G180" s="43" t="s">
        <v>13</v>
      </c>
      <c r="H180" s="4"/>
      <c r="I180" s="82"/>
    </row>
    <row r="181" spans="1:9" ht="15.75" thickBot="1">
      <c r="A181" s="1"/>
      <c r="B181" s="42"/>
      <c r="C181" s="42"/>
      <c r="D181" s="44" t="str">
        <f>IF(D180&gt;35,9,IF(D182=0,"0",(D180+10)/5))</f>
        <v>0</v>
      </c>
      <c r="E181" s="44">
        <f>IF(E180&gt;35,10,IF(E182=0,"0",(E180+15)/5))</f>
        <v>10</v>
      </c>
      <c r="F181" s="42"/>
      <c r="G181" s="8">
        <f>IF(C180=0,0,((G157*C156)+(G173*C172))/C180)-G179</f>
        <v>9.4</v>
      </c>
      <c r="H181" s="4"/>
      <c r="I181" s="82"/>
    </row>
    <row r="182" spans="1:9" ht="15">
      <c r="A182" s="1"/>
      <c r="B182" s="2"/>
      <c r="C182" s="2"/>
      <c r="D182" s="2"/>
      <c r="E182" s="2"/>
      <c r="F182" s="2"/>
      <c r="G182" s="2"/>
      <c r="H182" s="4"/>
      <c r="I182" s="82"/>
    </row>
    <row r="183" spans="1:9" ht="15.75" thickBot="1">
      <c r="A183" s="1"/>
      <c r="B183" s="2"/>
      <c r="C183" s="2"/>
      <c r="D183" s="2"/>
      <c r="E183" s="2"/>
      <c r="F183" s="2"/>
      <c r="G183" s="2"/>
      <c r="H183" s="4"/>
      <c r="I183" s="82"/>
    </row>
    <row r="184" spans="1:9" ht="15.75" thickBot="1">
      <c r="A184" s="1"/>
      <c r="B184" s="120" t="s">
        <v>3</v>
      </c>
      <c r="C184" s="121"/>
      <c r="D184" s="121"/>
      <c r="E184" s="122"/>
      <c r="F184" s="2"/>
      <c r="G184" s="45">
        <f>IF(D188=0,0,SUM(F188)/SUM(D188))</f>
        <v>9.4</v>
      </c>
      <c r="H184" s="4"/>
      <c r="I184" s="82"/>
    </row>
    <row r="185" spans="1:9" ht="15">
      <c r="A185" s="1"/>
      <c r="B185" s="2"/>
      <c r="C185" s="2"/>
      <c r="D185" s="2"/>
      <c r="E185" s="2"/>
      <c r="F185" s="2"/>
      <c r="G185" s="3"/>
      <c r="H185" s="4"/>
      <c r="I185" s="82"/>
    </row>
    <row r="186" spans="1:9" ht="15">
      <c r="A186" s="1"/>
      <c r="B186" s="132" t="s">
        <v>19</v>
      </c>
      <c r="C186" s="133"/>
      <c r="D186" s="46" t="s">
        <v>18</v>
      </c>
      <c r="E186" s="46" t="s">
        <v>13</v>
      </c>
      <c r="F186" s="2"/>
      <c r="G186" s="3"/>
      <c r="H186" s="4"/>
      <c r="I186" s="82"/>
    </row>
    <row r="187" spans="1:9" ht="15.75" thickBot="1">
      <c r="A187" s="1"/>
      <c r="B187" s="2"/>
      <c r="C187" s="2"/>
      <c r="D187" s="2"/>
      <c r="E187" s="2"/>
      <c r="F187" s="2"/>
      <c r="G187" s="3"/>
      <c r="H187" s="4"/>
      <c r="I187" s="82"/>
    </row>
    <row r="188" spans="1:9" ht="15.75" thickBot="1">
      <c r="A188" s="1"/>
      <c r="B188" s="134" t="s">
        <v>4</v>
      </c>
      <c r="C188" s="135"/>
      <c r="D188" s="27">
        <f>C180</f>
        <v>7</v>
      </c>
      <c r="E188" s="6">
        <f>G181</f>
        <v>9.4</v>
      </c>
      <c r="F188" s="47">
        <f>D188*E188</f>
        <v>65.8</v>
      </c>
      <c r="G188" s="3"/>
      <c r="H188" s="4"/>
      <c r="I188" s="82"/>
    </row>
    <row r="189" spans="1:9" ht="15">
      <c r="A189" s="1"/>
      <c r="B189" s="2"/>
      <c r="C189" s="2"/>
      <c r="D189" s="2"/>
      <c r="E189" s="2"/>
      <c r="F189" s="2"/>
      <c r="G189" s="2"/>
      <c r="H189" s="4"/>
      <c r="I189" s="82"/>
    </row>
    <row r="190" spans="1:9" ht="15">
      <c r="A190" s="1"/>
      <c r="B190" s="2"/>
      <c r="C190" s="2"/>
      <c r="D190" s="2"/>
      <c r="E190" s="2"/>
      <c r="F190" s="2"/>
      <c r="G190" s="2"/>
      <c r="H190" s="4"/>
      <c r="I190" s="82"/>
    </row>
    <row r="191" spans="1:9" ht="15">
      <c r="A191" s="11"/>
      <c r="B191" s="12"/>
      <c r="C191" s="12"/>
      <c r="D191" s="12"/>
      <c r="E191" s="12"/>
      <c r="F191" s="12"/>
      <c r="G191" s="13"/>
      <c r="H191" s="14"/>
      <c r="I191" s="82"/>
    </row>
    <row r="192" spans="1:9" ht="15.75" thickBot="1">
      <c r="A192" s="1"/>
      <c r="B192" s="2"/>
      <c r="C192" s="2"/>
      <c r="D192" s="2"/>
      <c r="E192" s="2"/>
      <c r="F192" s="2"/>
      <c r="G192" s="2"/>
      <c r="H192" s="4"/>
      <c r="I192" s="82"/>
    </row>
    <row r="193" spans="1:9" ht="15.75" thickBot="1">
      <c r="A193" s="1"/>
      <c r="B193" s="120" t="s">
        <v>5</v>
      </c>
      <c r="C193" s="121"/>
      <c r="D193" s="121"/>
      <c r="E193" s="122"/>
      <c r="F193" s="110" t="s">
        <v>48</v>
      </c>
      <c r="G193" s="111" t="s">
        <v>50</v>
      </c>
      <c r="H193" s="4"/>
      <c r="I193" s="82"/>
    </row>
    <row r="194" spans="1:8" ht="15.75" thickBot="1">
      <c r="A194" s="1"/>
      <c r="B194" s="2"/>
      <c r="C194" s="2"/>
      <c r="D194" s="2"/>
      <c r="E194" s="2"/>
      <c r="F194" s="2"/>
      <c r="G194" s="2"/>
      <c r="H194" s="4"/>
    </row>
    <row r="195" spans="1:8" ht="15.75" thickBot="1">
      <c r="A195" s="15"/>
      <c r="B195" s="136" t="s">
        <v>9</v>
      </c>
      <c r="C195" s="137"/>
      <c r="D195" s="137"/>
      <c r="E195" s="138"/>
      <c r="F195" s="2"/>
      <c r="G195" s="2"/>
      <c r="H195" s="4"/>
    </row>
    <row r="196" spans="1:8" ht="15.75" thickBot="1">
      <c r="A196" s="15"/>
      <c r="B196" s="9"/>
      <c r="C196" s="9"/>
      <c r="D196" s="9"/>
      <c r="E196" s="2"/>
      <c r="F196" s="2"/>
      <c r="G196" s="2"/>
      <c r="H196" s="4"/>
    </row>
    <row r="197" spans="1:8" ht="15.75" thickBot="1">
      <c r="A197" s="1"/>
      <c r="B197" s="16" t="s">
        <v>10</v>
      </c>
      <c r="C197" s="17" t="s">
        <v>11</v>
      </c>
      <c r="D197" s="18" t="s">
        <v>12</v>
      </c>
      <c r="E197" s="19" t="s">
        <v>13</v>
      </c>
      <c r="F197" s="2"/>
      <c r="G197" s="2"/>
      <c r="H197" s="4"/>
    </row>
    <row r="198" spans="1:8" ht="15">
      <c r="A198" s="1"/>
      <c r="B198" s="9"/>
      <c r="C198" s="9"/>
      <c r="D198" s="9"/>
      <c r="E198" s="9"/>
      <c r="F198" s="2"/>
      <c r="G198" s="2"/>
      <c r="H198" s="4"/>
    </row>
    <row r="199" spans="1:8" ht="15">
      <c r="A199" s="1"/>
      <c r="B199" s="20" t="s">
        <v>39</v>
      </c>
      <c r="C199" s="21">
        <v>1947</v>
      </c>
      <c r="D199" s="22">
        <v>6.62</v>
      </c>
      <c r="E199" s="23">
        <f>IF(C199="","",IF(D199&gt;15,10,D199+1))</f>
        <v>7.62</v>
      </c>
      <c r="F199" s="2"/>
      <c r="G199" s="2"/>
      <c r="H199" s="4"/>
    </row>
    <row r="200" spans="1:8" ht="15">
      <c r="A200" s="1"/>
      <c r="B200" s="20" t="s">
        <v>40</v>
      </c>
      <c r="C200" s="21">
        <v>1962</v>
      </c>
      <c r="D200" s="22">
        <v>7.12</v>
      </c>
      <c r="E200" s="23">
        <f aca="true" t="shared" si="4" ref="E200:E212">IF(C200="","",IF(D200&gt;15,10,D200+1))</f>
        <v>8.120000000000001</v>
      </c>
      <c r="F200" s="2"/>
      <c r="G200" s="2"/>
      <c r="H200" s="4"/>
    </row>
    <row r="201" spans="1:8" ht="15">
      <c r="A201" s="1"/>
      <c r="B201" s="20" t="s">
        <v>47</v>
      </c>
      <c r="C201" s="21">
        <v>1962</v>
      </c>
      <c r="D201" s="22">
        <v>6.86</v>
      </c>
      <c r="E201" s="23">
        <f t="shared" si="4"/>
        <v>7.86</v>
      </c>
      <c r="F201" s="2"/>
      <c r="G201" s="2"/>
      <c r="H201" s="4"/>
    </row>
    <row r="202" spans="1:8" ht="15">
      <c r="A202" s="1"/>
      <c r="B202" s="20" t="s">
        <v>36</v>
      </c>
      <c r="C202" s="21">
        <v>1963</v>
      </c>
      <c r="D202" s="22">
        <v>7</v>
      </c>
      <c r="E202" s="23">
        <f t="shared" si="4"/>
        <v>8</v>
      </c>
      <c r="F202" s="2"/>
      <c r="G202" s="2"/>
      <c r="H202" s="4"/>
    </row>
    <row r="203" spans="1:8" ht="15">
      <c r="A203" s="1"/>
      <c r="B203" s="20"/>
      <c r="C203" s="21"/>
      <c r="D203" s="22"/>
      <c r="E203" s="23">
        <f t="shared" si="4"/>
      </c>
      <c r="F203" s="2"/>
      <c r="G203" s="2"/>
      <c r="H203" s="4"/>
    </row>
    <row r="204" spans="1:8" ht="15">
      <c r="A204" s="1"/>
      <c r="B204" s="24"/>
      <c r="C204" s="25"/>
      <c r="D204" s="26"/>
      <c r="E204" s="23"/>
      <c r="F204" s="2"/>
      <c r="G204" s="2"/>
      <c r="H204" s="4"/>
    </row>
    <row r="205" spans="1:8" ht="15">
      <c r="A205" s="1"/>
      <c r="B205" s="24" t="s">
        <v>43</v>
      </c>
      <c r="C205" s="25">
        <v>1972</v>
      </c>
      <c r="D205" s="26">
        <v>7.97</v>
      </c>
      <c r="E205" s="23">
        <f t="shared" si="4"/>
        <v>8.969999999999999</v>
      </c>
      <c r="F205" s="2"/>
      <c r="G205" s="2"/>
      <c r="H205" s="4"/>
    </row>
    <row r="206" spans="1:8" ht="15">
      <c r="A206" s="1"/>
      <c r="B206" s="24"/>
      <c r="C206" s="25"/>
      <c r="D206" s="26"/>
      <c r="E206" s="23">
        <f t="shared" si="4"/>
      </c>
      <c r="F206" s="2"/>
      <c r="G206" s="2"/>
      <c r="H206" s="4"/>
    </row>
    <row r="207" spans="1:8" ht="15">
      <c r="A207" s="1"/>
      <c r="B207" s="24"/>
      <c r="C207" s="25"/>
      <c r="D207" s="26"/>
      <c r="E207" s="23">
        <f t="shared" si="4"/>
      </c>
      <c r="F207" s="2"/>
      <c r="G207" s="2"/>
      <c r="H207" s="4"/>
    </row>
    <row r="208" spans="1:8" ht="15">
      <c r="A208" s="1"/>
      <c r="B208" s="24"/>
      <c r="C208" s="25"/>
      <c r="D208" s="26"/>
      <c r="E208" s="23">
        <f t="shared" si="4"/>
      </c>
      <c r="F208" s="2"/>
      <c r="G208" s="2"/>
      <c r="H208" s="4"/>
    </row>
    <row r="209" spans="1:8" ht="15">
      <c r="A209" s="1"/>
      <c r="B209" s="24"/>
      <c r="C209" s="25"/>
      <c r="D209" s="26"/>
      <c r="E209" s="23">
        <f t="shared" si="4"/>
      </c>
      <c r="F209" s="2"/>
      <c r="G209" s="2"/>
      <c r="H209" s="4"/>
    </row>
    <row r="210" spans="1:8" ht="15.75" thickBot="1">
      <c r="A210" s="1"/>
      <c r="B210" s="24"/>
      <c r="C210" s="25"/>
      <c r="D210" s="26"/>
      <c r="E210" s="23">
        <f t="shared" si="4"/>
      </c>
      <c r="F210" s="2"/>
      <c r="G210" s="2"/>
      <c r="H210" s="4"/>
    </row>
    <row r="211" spans="1:8" ht="15.75" thickBot="1">
      <c r="A211" s="1"/>
      <c r="B211" s="24"/>
      <c r="C211" s="25"/>
      <c r="D211" s="26"/>
      <c r="E211" s="23">
        <f t="shared" si="4"/>
      </c>
      <c r="F211" s="27" t="s">
        <v>13</v>
      </c>
      <c r="G211" s="2"/>
      <c r="H211" s="4"/>
    </row>
    <row r="212" spans="1:8" ht="15.75" thickBot="1">
      <c r="A212" s="1"/>
      <c r="B212" s="25"/>
      <c r="C212" s="25"/>
      <c r="D212" s="26"/>
      <c r="E212" s="23">
        <f t="shared" si="4"/>
      </c>
      <c r="F212" s="28">
        <f>IF(C224=0,0,IF(D213&gt;10,10,D213)+1)</f>
        <v>8.114</v>
      </c>
      <c r="G212" s="2"/>
      <c r="H212" s="4"/>
    </row>
    <row r="213" spans="1:8" ht="15.75" thickBot="1">
      <c r="A213" s="15"/>
      <c r="B213" s="29"/>
      <c r="C213" s="29"/>
      <c r="D213" s="30">
        <f>SUM(D199:D212)/COUNT(D199:D212)</f>
        <v>7.114</v>
      </c>
      <c r="E213" s="31">
        <f>SUM(D199:D212)/COUNT(D199:D212)</f>
        <v>7.114</v>
      </c>
      <c r="F213" s="32"/>
      <c r="G213" s="2"/>
      <c r="H213" s="4"/>
    </row>
    <row r="214" spans="1:8" ht="15.75" thickBot="1">
      <c r="A214" s="1"/>
      <c r="B214" s="136" t="s">
        <v>14</v>
      </c>
      <c r="C214" s="137"/>
      <c r="D214" s="137"/>
      <c r="E214" s="138"/>
      <c r="F214" s="32"/>
      <c r="G214" s="2"/>
      <c r="H214" s="4"/>
    </row>
    <row r="215" spans="1:8" ht="15.75" thickBot="1">
      <c r="A215" s="15"/>
      <c r="B215" s="29"/>
      <c r="C215" s="29"/>
      <c r="D215" s="29"/>
      <c r="E215" s="32"/>
      <c r="F215" s="32"/>
      <c r="G215" s="2"/>
      <c r="H215" s="4"/>
    </row>
    <row r="216" spans="1:8" ht="15.75" thickBot="1">
      <c r="A216" s="1"/>
      <c r="B216" s="16" t="s">
        <v>10</v>
      </c>
      <c r="C216" s="17" t="s">
        <v>11</v>
      </c>
      <c r="D216" s="18" t="s">
        <v>12</v>
      </c>
      <c r="E216" s="19" t="s">
        <v>13</v>
      </c>
      <c r="F216" s="2"/>
      <c r="G216" s="2"/>
      <c r="H216" s="4"/>
    </row>
    <row r="217" spans="1:8" ht="15">
      <c r="A217" s="1"/>
      <c r="B217" s="9"/>
      <c r="C217" s="9"/>
      <c r="D217" s="9"/>
      <c r="E217" s="9"/>
      <c r="F217" s="2"/>
      <c r="G217" s="2"/>
      <c r="H217" s="4"/>
    </row>
    <row r="218" spans="1:8" ht="15">
      <c r="A218" s="1"/>
      <c r="B218" s="24" t="s">
        <v>46</v>
      </c>
      <c r="C218" s="25">
        <v>1977</v>
      </c>
      <c r="D218" s="26">
        <v>6.76</v>
      </c>
      <c r="E218" s="23">
        <f>IF(D218=0,"",D218+3)</f>
        <v>9.76</v>
      </c>
      <c r="F218" s="2"/>
      <c r="G218" s="2"/>
      <c r="H218" s="4"/>
    </row>
    <row r="219" spans="1:8" ht="15.75" thickBot="1">
      <c r="A219" s="1"/>
      <c r="B219" s="24" t="s">
        <v>41</v>
      </c>
      <c r="C219" s="25">
        <v>1982</v>
      </c>
      <c r="D219" s="26">
        <v>6.79</v>
      </c>
      <c r="E219" s="23">
        <f>IF(D219=0,"",D219+3)</f>
        <v>9.79</v>
      </c>
      <c r="F219" s="2"/>
      <c r="G219" s="2"/>
      <c r="H219" s="4"/>
    </row>
    <row r="220" spans="1:8" ht="15.75" thickBot="1">
      <c r="A220" s="1"/>
      <c r="B220" s="24"/>
      <c r="C220" s="25"/>
      <c r="D220" s="25"/>
      <c r="E220" s="23">
        <f>IF(D220=0,"",D220+3)</f>
      </c>
      <c r="F220" s="27" t="s">
        <v>13</v>
      </c>
      <c r="G220" s="2"/>
      <c r="H220" s="4"/>
    </row>
    <row r="221" spans="1:8" ht="15.75" thickBot="1">
      <c r="A221" s="1"/>
      <c r="B221" s="24"/>
      <c r="C221" s="25"/>
      <c r="D221" s="25"/>
      <c r="E221" s="33">
        <f>IF(D221=0,"",D221+3)</f>
      </c>
      <c r="F221" s="28">
        <f>IF(E222&gt;10,10,E222)</f>
        <v>9.774999999999999</v>
      </c>
      <c r="G221" s="2"/>
      <c r="H221" s="4"/>
    </row>
    <row r="222" spans="1:8" ht="15">
      <c r="A222" s="1"/>
      <c r="B222" s="34"/>
      <c r="C222" s="34"/>
      <c r="D222" s="34"/>
      <c r="E222" s="35">
        <f>IF(D224=0,0,SUM(E218:E221)/COUNT(E218:E221))</f>
        <v>9.774999999999999</v>
      </c>
      <c r="F222" s="2"/>
      <c r="G222" s="2"/>
      <c r="H222" s="4"/>
    </row>
    <row r="223" spans="1:8" ht="15">
      <c r="A223" s="1"/>
      <c r="B223" s="34"/>
      <c r="C223" s="36" t="s">
        <v>15</v>
      </c>
      <c r="D223" s="36" t="s">
        <v>16</v>
      </c>
      <c r="E223" s="36" t="s">
        <v>17</v>
      </c>
      <c r="F223" s="2"/>
      <c r="G223" s="2"/>
      <c r="H223" s="4"/>
    </row>
    <row r="224" spans="1:8" ht="15">
      <c r="A224" s="1"/>
      <c r="B224" s="37" t="s">
        <v>18</v>
      </c>
      <c r="C224" s="36">
        <f>COUNT(D199:D212)</f>
        <v>5</v>
      </c>
      <c r="D224" s="36">
        <f>COUNT(D218:D221)</f>
        <v>2</v>
      </c>
      <c r="E224" s="36">
        <f>C224+D224</f>
        <v>7</v>
      </c>
      <c r="F224" s="2"/>
      <c r="G224" s="2"/>
      <c r="H224" s="4"/>
    </row>
    <row r="225" spans="1:8" ht="15.75" thickBot="1">
      <c r="A225" s="1"/>
      <c r="B225" s="34"/>
      <c r="C225" s="9"/>
      <c r="D225" s="30">
        <f>C224*F212</f>
        <v>40.57000000000001</v>
      </c>
      <c r="E225" s="30">
        <f>IF(D224=0,0,D224*F221)</f>
        <v>19.549999999999997</v>
      </c>
      <c r="F225" s="2"/>
      <c r="G225" s="2"/>
      <c r="H225" s="4"/>
    </row>
    <row r="226" spans="1:8" ht="15.75" thickBot="1">
      <c r="A226" s="38"/>
      <c r="B226" s="39" t="s">
        <v>8</v>
      </c>
      <c r="C226" s="39">
        <f>E224</f>
        <v>7</v>
      </c>
      <c r="D226" s="40" t="str">
        <f>IF(G217=0,"0",SUM(D216:D224)/COUNT(D216:D224))</f>
        <v>0</v>
      </c>
      <c r="E226" s="41" t="str">
        <f>IF(G216=0,"0",SUM(E216:E224)/COUNT(E216:E224))</f>
        <v>0</v>
      </c>
      <c r="F226" s="42"/>
      <c r="G226" s="43" t="s">
        <v>13</v>
      </c>
      <c r="H226" s="4"/>
    </row>
    <row r="227" spans="1:8" ht="15.75" thickBot="1">
      <c r="A227" s="38"/>
      <c r="B227" s="42"/>
      <c r="C227" s="42"/>
      <c r="D227" s="44">
        <f>IF(D226&gt;35,9,IF(D228=0,"0",(D226+10)/5))</f>
        <v>9</v>
      </c>
      <c r="E227" s="44">
        <f>IF(E226&gt;35,10,IF(E228=0,"0",(E226+15)/5))</f>
        <v>10</v>
      </c>
      <c r="F227" s="42"/>
      <c r="G227" s="8">
        <f>IF(C226=0,0,(D225+E225)/C226)</f>
        <v>8.588571428571429</v>
      </c>
      <c r="H227" s="4"/>
    </row>
    <row r="228" spans="1:8" ht="15">
      <c r="A228" s="1"/>
      <c r="B228" s="2"/>
      <c r="C228" s="2"/>
      <c r="D228" s="2"/>
      <c r="E228" s="2"/>
      <c r="F228" s="2"/>
      <c r="G228" s="2"/>
      <c r="H228" s="4"/>
    </row>
    <row r="229" spans="1:8" ht="15.75" thickBot="1">
      <c r="A229" s="1"/>
      <c r="B229" s="2"/>
      <c r="C229" s="2"/>
      <c r="D229" s="2"/>
      <c r="E229" s="2"/>
      <c r="F229" s="2"/>
      <c r="G229" s="2"/>
      <c r="H229" s="4"/>
    </row>
    <row r="230" spans="1:8" ht="15.75" thickBot="1">
      <c r="A230" s="1"/>
      <c r="B230" s="120" t="s">
        <v>5</v>
      </c>
      <c r="C230" s="121"/>
      <c r="D230" s="121"/>
      <c r="E230" s="122"/>
      <c r="F230" s="2"/>
      <c r="G230" s="45">
        <f>IF(D234=0,0,SUM(F234)/SUM(D234))</f>
        <v>8.588571428571429</v>
      </c>
      <c r="H230" s="4"/>
    </row>
    <row r="231" spans="1:8" ht="15">
      <c r="A231" s="1"/>
      <c r="B231" s="2"/>
      <c r="C231" s="2"/>
      <c r="D231" s="2"/>
      <c r="E231" s="2"/>
      <c r="F231" s="2"/>
      <c r="G231" s="3"/>
      <c r="H231" s="4"/>
    </row>
    <row r="232" spans="1:8" ht="15">
      <c r="A232" s="1"/>
      <c r="B232" s="132" t="s">
        <v>19</v>
      </c>
      <c r="C232" s="133"/>
      <c r="D232" s="46" t="s">
        <v>18</v>
      </c>
      <c r="E232" s="46" t="s">
        <v>13</v>
      </c>
      <c r="F232" s="2"/>
      <c r="G232" s="3"/>
      <c r="H232" s="4"/>
    </row>
    <row r="233" spans="1:8" ht="15.75" thickBot="1">
      <c r="A233" s="1"/>
      <c r="B233" s="2"/>
      <c r="C233" s="2"/>
      <c r="D233" s="2"/>
      <c r="E233" s="2"/>
      <c r="F233" s="2"/>
      <c r="G233" s="3"/>
      <c r="H233" s="4"/>
    </row>
    <row r="234" spans="1:8" ht="15.75" thickBot="1">
      <c r="A234" s="1"/>
      <c r="B234" s="134" t="s">
        <v>2</v>
      </c>
      <c r="C234" s="135"/>
      <c r="D234" s="27">
        <f>C226</f>
        <v>7</v>
      </c>
      <c r="E234" s="6">
        <f>G227</f>
        <v>8.588571428571429</v>
      </c>
      <c r="F234" s="47">
        <f>D234*E234</f>
        <v>60.120000000000005</v>
      </c>
      <c r="G234" s="3"/>
      <c r="H234" s="4"/>
    </row>
    <row r="235" spans="1:8" ht="15">
      <c r="A235" s="1"/>
      <c r="B235" s="2"/>
      <c r="C235" s="2"/>
      <c r="D235" s="3"/>
      <c r="E235" s="3"/>
      <c r="F235" s="3"/>
      <c r="G235" s="3"/>
      <c r="H235" s="4"/>
    </row>
    <row r="236" spans="1:8" ht="15">
      <c r="A236" s="1"/>
      <c r="B236" s="2"/>
      <c r="C236" s="2"/>
      <c r="D236" s="3"/>
      <c r="E236" s="3"/>
      <c r="F236" s="3"/>
      <c r="G236" s="3"/>
      <c r="H236" s="4"/>
    </row>
    <row r="237" spans="1:8" ht="15">
      <c r="A237" s="11"/>
      <c r="B237" s="12"/>
      <c r="C237" s="12"/>
      <c r="D237" s="12"/>
      <c r="E237" s="12"/>
      <c r="F237" s="12"/>
      <c r="G237" s="13"/>
      <c r="H237" s="14"/>
    </row>
    <row r="250" ht="15">
      <c r="A250" s="108"/>
    </row>
    <row r="251" ht="15">
      <c r="A251" s="108"/>
    </row>
    <row r="252" ht="15">
      <c r="A252" s="108"/>
    </row>
    <row r="253" ht="15">
      <c r="A253" s="108"/>
    </row>
    <row r="254" ht="15">
      <c r="A254" s="108"/>
    </row>
    <row r="255" ht="15">
      <c r="A255" s="108"/>
    </row>
    <row r="256" ht="15">
      <c r="A256" s="108"/>
    </row>
    <row r="257" ht="15">
      <c r="A257" s="108"/>
    </row>
    <row r="258" ht="15">
      <c r="A258" s="108"/>
    </row>
    <row r="259" ht="15">
      <c r="A259" s="108"/>
    </row>
    <row r="260" ht="15">
      <c r="A260" s="108"/>
    </row>
    <row r="261" ht="15">
      <c r="A261" s="108"/>
    </row>
    <row r="262" ht="15">
      <c r="A262" s="108"/>
    </row>
  </sheetData>
  <sheetProtection/>
  <mergeCells count="30">
    <mergeCell ref="B24:E24"/>
    <mergeCell ref="B26:E26"/>
    <mergeCell ref="B230:E230"/>
    <mergeCell ref="B91:E91"/>
    <mergeCell ref="B44:E44"/>
    <mergeCell ref="B71:E71"/>
    <mergeCell ref="B128:E128"/>
    <mergeCell ref="B132:C132"/>
    <mergeCell ref="B133:C133"/>
    <mergeCell ref="B160:E160"/>
    <mergeCell ref="B232:C232"/>
    <mergeCell ref="B234:C234"/>
    <mergeCell ref="B139:E139"/>
    <mergeCell ref="B141:E141"/>
    <mergeCell ref="B193:E193"/>
    <mergeCell ref="B195:E195"/>
    <mergeCell ref="B214:E214"/>
    <mergeCell ref="B184:E184"/>
    <mergeCell ref="B186:C186"/>
    <mergeCell ref="B188:C188"/>
    <mergeCell ref="B5:E5"/>
    <mergeCell ref="B7:C7"/>
    <mergeCell ref="B8:C8"/>
    <mergeCell ref="B18:C18"/>
    <mergeCell ref="A1:H1"/>
    <mergeCell ref="B3:E3"/>
    <mergeCell ref="B14:E14"/>
    <mergeCell ref="B16:C16"/>
    <mergeCell ref="B10:E10"/>
    <mergeCell ref="B12:C1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vo Hus</dc:creator>
  <cp:keywords/>
  <dc:description/>
  <cp:lastModifiedBy>Markus.Romer</cp:lastModifiedBy>
  <dcterms:created xsi:type="dcterms:W3CDTF">2018-11-04T21:40:14Z</dcterms:created>
  <dcterms:modified xsi:type="dcterms:W3CDTF">2019-06-24T13:19:41Z</dcterms:modified>
  <cp:category/>
  <cp:version/>
  <cp:contentType/>
  <cp:contentStatus/>
</cp:coreProperties>
</file>